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9192" tabRatio="495" activeTab="3"/>
  </bookViews>
  <sheets>
    <sheet name="Docentes" sheetId="1" r:id="rId1"/>
    <sheet name="Directivos" sheetId="13" r:id="rId2"/>
    <sheet name="Informe Docentes" sheetId="9" r:id="rId3"/>
    <sheet name="Informe Directivos" sheetId="14" r:id="rId4"/>
  </sheets>
  <definedNames>
    <definedName name="_xlnm._FilterDatabase" localSheetId="1" hidden="1">Directivos!$A$13:$AU$25</definedName>
    <definedName name="_xlnm._FilterDatabase" localSheetId="0" hidden="1">Docentes!$B$13:$C$64</definedName>
    <definedName name="_xlnm.Print_Area" localSheetId="1">Directivos!$A$1:$AU$25</definedName>
    <definedName name="_xlnm.Print_Area" localSheetId="0">Docentes!$A$1:$AR$64</definedName>
    <definedName name="_xlnm.Print_Area" localSheetId="3">'Informe Directivos'!$A$1:$N$99</definedName>
    <definedName name="_xlnm.Print_Area" localSheetId="2">'Informe Docentes'!$A$1:$N$101</definedName>
    <definedName name="_xlnm.Print_Titles" localSheetId="3">'Informe Directivos'!$1:$6</definedName>
    <definedName name="_xlnm.Print_Titles" localSheetId="2">'Informe Docentes'!$1:$6</definedName>
  </definedNames>
  <calcPr calcId="162913"/>
</workbook>
</file>

<file path=xl/calcChain.xml><?xml version="1.0" encoding="utf-8"?>
<calcChain xmlns="http://schemas.openxmlformats.org/spreadsheetml/2006/main">
  <c r="F6" i="14" l="1"/>
  <c r="F6" i="9"/>
  <c r="K13" i="9"/>
  <c r="K14" i="9"/>
  <c r="K15" i="9" s="1"/>
  <c r="L14" i="9" s="1"/>
  <c r="K22" i="9"/>
  <c r="K23" i="9"/>
  <c r="K24" i="9"/>
  <c r="K25" i="9"/>
  <c r="L22" i="9" s="1"/>
  <c r="I1" i="13"/>
  <c r="J16" i="14"/>
  <c r="J1" i="13"/>
  <c r="F16" i="14"/>
  <c r="O1" i="13"/>
  <c r="O3" i="13"/>
  <c r="L31" i="14" s="1"/>
  <c r="H31" i="14"/>
  <c r="P1" i="13"/>
  <c r="H32" i="14" s="1"/>
  <c r="T1" i="13"/>
  <c r="H34" i="14"/>
  <c r="U1" i="13"/>
  <c r="U3" i="13"/>
  <c r="L35" i="14" s="1"/>
  <c r="Y1" i="13"/>
  <c r="H37" i="14"/>
  <c r="Z1" i="13"/>
  <c r="Z3" i="13"/>
  <c r="L38" i="14" s="1"/>
  <c r="H38" i="14"/>
  <c r="AD1" i="13"/>
  <c r="H40" i="14" s="1"/>
  <c r="AE1" i="13"/>
  <c r="AE3" i="13"/>
  <c r="L41" i="14" s="1"/>
  <c r="AJ1" i="13"/>
  <c r="AK1" i="13"/>
  <c r="AL1" i="13"/>
  <c r="AM1" i="13"/>
  <c r="AM3" i="13" s="1"/>
  <c r="L43" i="14" s="1"/>
  <c r="AN1" i="13"/>
  <c r="AN3" i="13" s="1"/>
  <c r="L44" i="14" s="1"/>
  <c r="AO1" i="13"/>
  <c r="H45" i="14" s="1"/>
  <c r="I2" i="13"/>
  <c r="J17" i="14"/>
  <c r="J2" i="13"/>
  <c r="F17" i="14"/>
  <c r="O2" i="13"/>
  <c r="K31" i="14"/>
  <c r="P2" i="13"/>
  <c r="K32" i="14" s="1"/>
  <c r="T2" i="13"/>
  <c r="K34" i="14" s="1"/>
  <c r="U2" i="13"/>
  <c r="K35" i="14"/>
  <c r="Y2" i="13"/>
  <c r="K37" i="14" s="1"/>
  <c r="Z2" i="13"/>
  <c r="K38" i="14" s="1"/>
  <c r="AD2" i="13"/>
  <c r="K40" i="14" s="1"/>
  <c r="AE2" i="13"/>
  <c r="K41" i="14" s="1"/>
  <c r="AJ2" i="13"/>
  <c r="AK2" i="13"/>
  <c r="AL2" i="13"/>
  <c r="AM2" i="13"/>
  <c r="K43" i="14" s="1"/>
  <c r="AN2" i="13"/>
  <c r="K44" i="14"/>
  <c r="AO2" i="13"/>
  <c r="K45" i="14" s="1"/>
  <c r="J3" i="13"/>
  <c r="F18" i="14" s="1"/>
  <c r="AJ3" i="13"/>
  <c r="AK3" i="13"/>
  <c r="AL3" i="13"/>
  <c r="O4" i="13"/>
  <c r="I31" i="14" s="1"/>
  <c r="P4" i="13"/>
  <c r="I32" i="14" s="1"/>
  <c r="T4" i="13"/>
  <c r="I34" i="14"/>
  <c r="U4" i="13"/>
  <c r="I35" i="14" s="1"/>
  <c r="Y4" i="13"/>
  <c r="I37" i="14" s="1"/>
  <c r="Z4" i="13"/>
  <c r="I38" i="14" s="1"/>
  <c r="AD4" i="13"/>
  <c r="I40" i="14" s="1"/>
  <c r="AE4" i="13"/>
  <c r="I41" i="14" s="1"/>
  <c r="AJ4" i="13"/>
  <c r="AK4" i="13"/>
  <c r="AL4" i="13"/>
  <c r="AM4" i="13"/>
  <c r="I43" i="14" s="1"/>
  <c r="AN4" i="13"/>
  <c r="I44" i="14" s="1"/>
  <c r="AO4" i="13"/>
  <c r="I45" i="14" s="1"/>
  <c r="O5" i="13"/>
  <c r="J31" i="14" s="1"/>
  <c r="P5" i="13"/>
  <c r="J32" i="14" s="1"/>
  <c r="T5" i="13"/>
  <c r="J34" i="14"/>
  <c r="U5" i="13"/>
  <c r="J35" i="14" s="1"/>
  <c r="Y5" i="13"/>
  <c r="J37" i="14" s="1"/>
  <c r="Z5" i="13"/>
  <c r="J38" i="14"/>
  <c r="AD5" i="13"/>
  <c r="J40" i="14" s="1"/>
  <c r="AE5" i="13"/>
  <c r="J41" i="14" s="1"/>
  <c r="AJ5" i="13"/>
  <c r="AK5" i="13"/>
  <c r="AL5" i="13"/>
  <c r="AM5" i="13"/>
  <c r="J43" i="14" s="1"/>
  <c r="AN5" i="13"/>
  <c r="J44" i="14" s="1"/>
  <c r="AO5" i="13"/>
  <c r="J45" i="14" s="1"/>
  <c r="AJ6" i="13"/>
  <c r="AK6" i="13"/>
  <c r="AL6" i="13"/>
  <c r="AJ7" i="13"/>
  <c r="AK7" i="13"/>
  <c r="AL7" i="13"/>
  <c r="Q15" i="13"/>
  <c r="V15" i="13"/>
  <c r="AA15" i="13"/>
  <c r="AF15" i="13"/>
  <c r="AP15" i="13"/>
  <c r="Q16" i="13"/>
  <c r="R16" i="13" s="1"/>
  <c r="S16" i="13" s="1"/>
  <c r="V16" i="13"/>
  <c r="AA16" i="13"/>
  <c r="AB16" i="13" s="1"/>
  <c r="AC16" i="13" s="1"/>
  <c r="AF16" i="13"/>
  <c r="AG16" i="13" s="1"/>
  <c r="AP16" i="13"/>
  <c r="AQ16" i="13" s="1"/>
  <c r="Q17" i="13"/>
  <c r="V17" i="13"/>
  <c r="AA17" i="13"/>
  <c r="AF17" i="13"/>
  <c r="AP17" i="13"/>
  <c r="AS17" i="13"/>
  <c r="W17" i="13"/>
  <c r="X17" i="13"/>
  <c r="AB17" i="13"/>
  <c r="AC17" i="13"/>
  <c r="R17" i="13"/>
  <c r="S17" i="13"/>
  <c r="AG17" i="13"/>
  <c r="AH17" i="13"/>
  <c r="AI17" i="13"/>
  <c r="AQ17" i="13"/>
  <c r="AR17" i="13"/>
  <c r="Q18" i="13"/>
  <c r="R18" i="13"/>
  <c r="S18" i="13"/>
  <c r="V18" i="13"/>
  <c r="W18" i="13"/>
  <c r="AA18" i="13"/>
  <c r="AB18" i="13"/>
  <c r="AC18" i="13"/>
  <c r="AF18" i="13"/>
  <c r="AG18" i="13"/>
  <c r="AH18" i="13"/>
  <c r="AP18" i="13"/>
  <c r="AQ18" i="13"/>
  <c r="AR18" i="13"/>
  <c r="Q19" i="13"/>
  <c r="V19" i="13"/>
  <c r="W19" i="13"/>
  <c r="X19" i="13"/>
  <c r="AA19" i="13"/>
  <c r="AB19" i="13"/>
  <c r="AF19" i="13"/>
  <c r="AG19" i="13"/>
  <c r="AH19" i="13"/>
  <c r="AP19" i="13"/>
  <c r="AQ19" i="13"/>
  <c r="AR19" i="13"/>
  <c r="Q20" i="13"/>
  <c r="R20" i="13"/>
  <c r="S20" i="13"/>
  <c r="AA20" i="13"/>
  <c r="AB20" i="13"/>
  <c r="AC20" i="13"/>
  <c r="AF20" i="13"/>
  <c r="AG20" i="13"/>
  <c r="AH20" i="13"/>
  <c r="V20" i="13"/>
  <c r="W20" i="13"/>
  <c r="X20" i="13"/>
  <c r="AI20" i="13"/>
  <c r="AP20" i="13"/>
  <c r="AQ20" i="13"/>
  <c r="AR20" i="13"/>
  <c r="Q21" i="13"/>
  <c r="R21" i="13"/>
  <c r="S21" i="13"/>
  <c r="V21" i="13"/>
  <c r="AA21" i="13"/>
  <c r="AF21" i="13"/>
  <c r="AP21" i="13"/>
  <c r="AS21" i="13"/>
  <c r="AT21" i="13"/>
  <c r="AU21" i="13"/>
  <c r="AB21" i="13"/>
  <c r="AC21" i="13"/>
  <c r="AG21" i="13"/>
  <c r="AH21" i="13"/>
  <c r="AQ21" i="13"/>
  <c r="AR21" i="13"/>
  <c r="Q22" i="13"/>
  <c r="V22" i="13"/>
  <c r="AA22" i="13"/>
  <c r="AF22" i="13"/>
  <c r="AP22" i="13"/>
  <c r="AS22" i="13"/>
  <c r="AT22" i="13"/>
  <c r="AU22" i="13"/>
  <c r="W22" i="13"/>
  <c r="X22" i="13"/>
  <c r="R22" i="13"/>
  <c r="S22" i="13"/>
  <c r="AB22" i="13"/>
  <c r="AC22" i="13"/>
  <c r="AG22" i="13"/>
  <c r="AH22" i="13"/>
  <c r="AI22" i="13"/>
  <c r="AQ22" i="13"/>
  <c r="AR22" i="13"/>
  <c r="Q23" i="13"/>
  <c r="V23" i="13"/>
  <c r="W23" i="13"/>
  <c r="X23" i="13"/>
  <c r="AA23" i="13"/>
  <c r="AB23" i="13"/>
  <c r="AC23" i="13"/>
  <c r="AF23" i="13"/>
  <c r="AG23" i="13"/>
  <c r="AH23" i="13"/>
  <c r="AP23" i="13"/>
  <c r="AQ23" i="13"/>
  <c r="AR23" i="13"/>
  <c r="Q24" i="13"/>
  <c r="R24" i="13"/>
  <c r="S24" i="13"/>
  <c r="AA24" i="13"/>
  <c r="AB24" i="13"/>
  <c r="AC24" i="13"/>
  <c r="AF24" i="13"/>
  <c r="AG24" i="13"/>
  <c r="AH24" i="13"/>
  <c r="V24" i="13"/>
  <c r="W24" i="13"/>
  <c r="X24" i="13"/>
  <c r="AI24" i="13"/>
  <c r="AP24" i="13"/>
  <c r="AQ24" i="13"/>
  <c r="AR24" i="13"/>
  <c r="Q25" i="13"/>
  <c r="V25" i="13"/>
  <c r="AA25" i="13"/>
  <c r="AF25" i="13"/>
  <c r="AP25" i="13"/>
  <c r="AS25" i="13"/>
  <c r="AT25" i="13"/>
  <c r="AU25" i="13"/>
  <c r="R25" i="13"/>
  <c r="S25" i="13"/>
  <c r="W25" i="13"/>
  <c r="AB25" i="13"/>
  <c r="AC25" i="13"/>
  <c r="AG25" i="13"/>
  <c r="AQ25" i="13"/>
  <c r="AR25" i="13"/>
  <c r="J1" i="1"/>
  <c r="G13" i="9" s="1"/>
  <c r="O1" i="1"/>
  <c r="O3" i="1" s="1"/>
  <c r="L33" i="9" s="1"/>
  <c r="P1" i="1"/>
  <c r="H34" i="9"/>
  <c r="Q1" i="1"/>
  <c r="H35" i="9"/>
  <c r="R1" i="1"/>
  <c r="R3" i="1"/>
  <c r="L36" i="9" s="1"/>
  <c r="V1" i="1"/>
  <c r="H38" i="9"/>
  <c r="W1" i="1"/>
  <c r="W3" i="1" s="1"/>
  <c r="L39" i="9" s="1"/>
  <c r="AA1" i="1"/>
  <c r="AA3" i="1" s="1"/>
  <c r="L41" i="9" s="1"/>
  <c r="AB1" i="1"/>
  <c r="H42" i="9" s="1"/>
  <c r="AG1" i="1"/>
  <c r="AH1" i="1"/>
  <c r="AI1" i="1"/>
  <c r="AJ1" i="1"/>
  <c r="H44" i="9" s="1"/>
  <c r="AK1" i="1"/>
  <c r="H45" i="9" s="1"/>
  <c r="AL1" i="1"/>
  <c r="H46" i="9" s="1"/>
  <c r="J2" i="1"/>
  <c r="G14" i="9" s="1"/>
  <c r="O2" i="1"/>
  <c r="K33" i="9" s="1"/>
  <c r="P2" i="1"/>
  <c r="K34" i="9" s="1"/>
  <c r="Q2" i="1"/>
  <c r="K35" i="9" s="1"/>
  <c r="R2" i="1"/>
  <c r="K36" i="9" s="1"/>
  <c r="V2" i="1"/>
  <c r="K38" i="9" s="1"/>
  <c r="W2" i="1"/>
  <c r="K39" i="9" s="1"/>
  <c r="AA2" i="1"/>
  <c r="K41" i="9" s="1"/>
  <c r="AB2" i="1"/>
  <c r="K42" i="9" s="1"/>
  <c r="AG2" i="1"/>
  <c r="AH2" i="1"/>
  <c r="AI2" i="1"/>
  <c r="AJ2" i="1"/>
  <c r="K44" i="9" s="1"/>
  <c r="AK2" i="1"/>
  <c r="K45" i="9" s="1"/>
  <c r="AL2" i="1"/>
  <c r="K46" i="9" s="1"/>
  <c r="J3" i="1"/>
  <c r="G15" i="9"/>
  <c r="AG3" i="1"/>
  <c r="AH3" i="1"/>
  <c r="AI3" i="1"/>
  <c r="J4" i="1"/>
  <c r="G16" i="9" s="1"/>
  <c r="O4" i="1"/>
  <c r="I33" i="9" s="1"/>
  <c r="P4" i="1"/>
  <c r="I34" i="9" s="1"/>
  <c r="Q4" i="1"/>
  <c r="I35" i="9" s="1"/>
  <c r="R4" i="1"/>
  <c r="I36" i="9" s="1"/>
  <c r="V4" i="1"/>
  <c r="I38" i="9" s="1"/>
  <c r="W4" i="1"/>
  <c r="I39" i="9" s="1"/>
  <c r="AA4" i="1"/>
  <c r="I41" i="9" s="1"/>
  <c r="AB4" i="1"/>
  <c r="I42" i="9" s="1"/>
  <c r="AG4" i="1"/>
  <c r="AH4" i="1"/>
  <c r="AI4" i="1"/>
  <c r="AJ4" i="1"/>
  <c r="I44" i="9" s="1"/>
  <c r="AK4" i="1"/>
  <c r="I45" i="9" s="1"/>
  <c r="AL4" i="1"/>
  <c r="I46" i="9" s="1"/>
  <c r="J5" i="1"/>
  <c r="G17" i="9" s="1"/>
  <c r="O5" i="1"/>
  <c r="J33" i="9" s="1"/>
  <c r="P5" i="1"/>
  <c r="J34" i="9" s="1"/>
  <c r="Q5" i="1"/>
  <c r="J35" i="9" s="1"/>
  <c r="R5" i="1"/>
  <c r="J36" i="9" s="1"/>
  <c r="V5" i="1"/>
  <c r="J38" i="9" s="1"/>
  <c r="W5" i="1"/>
  <c r="J39" i="9" s="1"/>
  <c r="AA5" i="1"/>
  <c r="J41" i="9" s="1"/>
  <c r="AB5" i="1"/>
  <c r="J42" i="9" s="1"/>
  <c r="AG5" i="1"/>
  <c r="AH5" i="1"/>
  <c r="AI5" i="1"/>
  <c r="AJ5" i="1"/>
  <c r="J44" i="9" s="1"/>
  <c r="AK5" i="1"/>
  <c r="J45" i="9" s="1"/>
  <c r="AL5" i="1"/>
  <c r="J46" i="9" s="1"/>
  <c r="J6" i="1"/>
  <c r="G18" i="9" s="1"/>
  <c r="J7" i="1"/>
  <c r="G19" i="9" s="1"/>
  <c r="J8" i="1"/>
  <c r="G20" i="9" s="1"/>
  <c r="J9" i="1"/>
  <c r="G21" i="9" s="1"/>
  <c r="J10" i="1"/>
  <c r="G22" i="9" s="1"/>
  <c r="J11" i="1"/>
  <c r="G23" i="9" s="1"/>
  <c r="J12" i="1"/>
  <c r="G24" i="9" s="1"/>
  <c r="AG6" i="1"/>
  <c r="AH6" i="1"/>
  <c r="AI6" i="1"/>
  <c r="AG7" i="1"/>
  <c r="AH7" i="1"/>
  <c r="AI7" i="1"/>
  <c r="S15" i="1"/>
  <c r="T15" i="1" s="1"/>
  <c r="X15" i="1"/>
  <c r="Y15" i="1" s="1"/>
  <c r="AC15" i="1"/>
  <c r="AD15" i="1" s="1"/>
  <c r="AE15" i="1" s="1"/>
  <c r="AM15" i="1"/>
  <c r="S16" i="1"/>
  <c r="T16" i="1" s="1"/>
  <c r="U16" i="1" s="1"/>
  <c r="X16" i="1"/>
  <c r="Y16" i="1"/>
  <c r="Z16" i="1" s="1"/>
  <c r="AC16" i="1"/>
  <c r="AD16" i="1" s="1"/>
  <c r="AE16" i="1" s="1"/>
  <c r="AM16" i="1"/>
  <c r="AN16" i="1" s="1"/>
  <c r="S17" i="1"/>
  <c r="T17" i="1" s="1"/>
  <c r="U17" i="1" s="1"/>
  <c r="X17" i="1"/>
  <c r="Y17" i="1" s="1"/>
  <c r="Z17" i="1" s="1"/>
  <c r="AC17" i="1"/>
  <c r="AD17" i="1" s="1"/>
  <c r="AE17" i="1" s="1"/>
  <c r="AM17" i="1"/>
  <c r="AN17" i="1" s="1"/>
  <c r="AO17" i="1" s="1"/>
  <c r="S18" i="1"/>
  <c r="T18" i="1" s="1"/>
  <c r="U18" i="1" s="1"/>
  <c r="X18" i="1"/>
  <c r="Y18" i="1" s="1"/>
  <c r="Z18" i="1" s="1"/>
  <c r="AC18" i="1"/>
  <c r="AD18" i="1"/>
  <c r="AE18" i="1" s="1"/>
  <c r="AM18" i="1"/>
  <c r="AN18" i="1"/>
  <c r="AO18" i="1" s="1"/>
  <c r="S19" i="1"/>
  <c r="T19" i="1" s="1"/>
  <c r="U19" i="1" s="1"/>
  <c r="X19" i="1"/>
  <c r="AC19" i="1"/>
  <c r="AD19" i="1" s="1"/>
  <c r="AE19" i="1" s="1"/>
  <c r="AM19" i="1"/>
  <c r="AN19" i="1"/>
  <c r="AO19" i="1" s="1"/>
  <c r="S20" i="1"/>
  <c r="T20" i="1"/>
  <c r="U20" i="1" s="1"/>
  <c r="X20" i="1"/>
  <c r="AC20" i="1"/>
  <c r="AD20" i="1" s="1"/>
  <c r="AE20" i="1" s="1"/>
  <c r="AM20" i="1"/>
  <c r="AN20" i="1"/>
  <c r="AO20" i="1" s="1"/>
  <c r="S21" i="1"/>
  <c r="T21" i="1"/>
  <c r="U21" i="1"/>
  <c r="X21" i="1"/>
  <c r="AC21" i="1"/>
  <c r="AM21" i="1"/>
  <c r="AN21" i="1"/>
  <c r="AO21" i="1"/>
  <c r="S22" i="1"/>
  <c r="T22" i="1"/>
  <c r="U22" i="1"/>
  <c r="X22" i="1"/>
  <c r="Y22" i="1"/>
  <c r="Z22" i="1"/>
  <c r="AC22" i="1"/>
  <c r="AM22" i="1"/>
  <c r="AN22" i="1"/>
  <c r="AO22" i="1"/>
  <c r="S23" i="1"/>
  <c r="X23" i="1"/>
  <c r="Y23" i="1"/>
  <c r="Z23" i="1"/>
  <c r="AC23" i="1"/>
  <c r="AM23" i="1"/>
  <c r="S24" i="1"/>
  <c r="X24" i="1"/>
  <c r="Y24" i="1"/>
  <c r="Z24" i="1"/>
  <c r="AC24" i="1"/>
  <c r="AD24" i="1"/>
  <c r="AE24" i="1"/>
  <c r="AM24" i="1"/>
  <c r="AN24" i="1"/>
  <c r="AO24" i="1"/>
  <c r="S25" i="1"/>
  <c r="T25" i="1"/>
  <c r="X25" i="1"/>
  <c r="Y25" i="1"/>
  <c r="Z25" i="1"/>
  <c r="AC25" i="1"/>
  <c r="AD25" i="1"/>
  <c r="AE25" i="1"/>
  <c r="AM25" i="1"/>
  <c r="AN25" i="1"/>
  <c r="AO25" i="1"/>
  <c r="S26" i="1"/>
  <c r="T26" i="1"/>
  <c r="U26" i="1"/>
  <c r="X26" i="1"/>
  <c r="Y26" i="1"/>
  <c r="Z26" i="1"/>
  <c r="AC26" i="1"/>
  <c r="AD26" i="1"/>
  <c r="AE26" i="1"/>
  <c r="AM26" i="1"/>
  <c r="AN26" i="1"/>
  <c r="AO26" i="1"/>
  <c r="S27" i="1"/>
  <c r="T27" i="1"/>
  <c r="U27" i="1"/>
  <c r="X27" i="1"/>
  <c r="Y27" i="1"/>
  <c r="Z27" i="1"/>
  <c r="AC27" i="1"/>
  <c r="AD27" i="1"/>
  <c r="AE27" i="1"/>
  <c r="AM27" i="1"/>
  <c r="S28" i="1"/>
  <c r="T28" i="1"/>
  <c r="U28" i="1"/>
  <c r="X28" i="1"/>
  <c r="Y28" i="1"/>
  <c r="Z28" i="1"/>
  <c r="AC28" i="1"/>
  <c r="AD28" i="1"/>
  <c r="AE28" i="1"/>
  <c r="AF28" i="1"/>
  <c r="AM28" i="1"/>
  <c r="AN28" i="1"/>
  <c r="AO28" i="1"/>
  <c r="S29" i="1"/>
  <c r="X29" i="1"/>
  <c r="AC29" i="1"/>
  <c r="AM29" i="1"/>
  <c r="AP29" i="1"/>
  <c r="Y29" i="1"/>
  <c r="AD29" i="1"/>
  <c r="AE29" i="1"/>
  <c r="AN29" i="1"/>
  <c r="AO29" i="1"/>
  <c r="S30" i="1"/>
  <c r="T30" i="1"/>
  <c r="U30" i="1"/>
  <c r="X30" i="1"/>
  <c r="Y30" i="1"/>
  <c r="Z30" i="1"/>
  <c r="AC30" i="1"/>
  <c r="AD30" i="1"/>
  <c r="AE30" i="1"/>
  <c r="AF30" i="1"/>
  <c r="AM30" i="1"/>
  <c r="AN30" i="1"/>
  <c r="AO30" i="1"/>
  <c r="S31" i="1"/>
  <c r="T31" i="1"/>
  <c r="U31" i="1"/>
  <c r="X31" i="1"/>
  <c r="Y31" i="1"/>
  <c r="Z31" i="1"/>
  <c r="AC31" i="1"/>
  <c r="AD31" i="1"/>
  <c r="AE31" i="1"/>
  <c r="AF31" i="1"/>
  <c r="AM31" i="1"/>
  <c r="S32" i="1"/>
  <c r="X32" i="1"/>
  <c r="Y32" i="1"/>
  <c r="Z32" i="1"/>
  <c r="AC32" i="1"/>
  <c r="AM32" i="1"/>
  <c r="AN32" i="1"/>
  <c r="AO32" i="1"/>
  <c r="S33" i="1"/>
  <c r="T33" i="1"/>
  <c r="U33" i="1"/>
  <c r="X33" i="1"/>
  <c r="Y33" i="1"/>
  <c r="Z33" i="1"/>
  <c r="AC33" i="1"/>
  <c r="AD33" i="1"/>
  <c r="AE33" i="1"/>
  <c r="AM33" i="1"/>
  <c r="AN33" i="1"/>
  <c r="AO33" i="1"/>
  <c r="S34" i="1"/>
  <c r="T34" i="1"/>
  <c r="U34" i="1"/>
  <c r="X34" i="1"/>
  <c r="Y34" i="1"/>
  <c r="Z34" i="1"/>
  <c r="AC34" i="1"/>
  <c r="AD34" i="1"/>
  <c r="AE34" i="1"/>
  <c r="AM34" i="1"/>
  <c r="AN34" i="1"/>
  <c r="AO34" i="1"/>
  <c r="S35" i="1"/>
  <c r="T35" i="1"/>
  <c r="U35" i="1"/>
  <c r="X35" i="1"/>
  <c r="Y35" i="1"/>
  <c r="Z35" i="1"/>
  <c r="AC35" i="1"/>
  <c r="AD35" i="1"/>
  <c r="AE35" i="1"/>
  <c r="AF35" i="1"/>
  <c r="AM35" i="1"/>
  <c r="AN35" i="1"/>
  <c r="AO35" i="1"/>
  <c r="S36" i="1"/>
  <c r="X36" i="1"/>
  <c r="Y36" i="1"/>
  <c r="Z36" i="1"/>
  <c r="AC36" i="1"/>
  <c r="AD36" i="1"/>
  <c r="AE36" i="1"/>
  <c r="AM36" i="1"/>
  <c r="AN36" i="1"/>
  <c r="AO36" i="1"/>
  <c r="S37" i="1"/>
  <c r="T37" i="1"/>
  <c r="U37" i="1"/>
  <c r="X37" i="1"/>
  <c r="Y37" i="1"/>
  <c r="Z37" i="1"/>
  <c r="AC37" i="1"/>
  <c r="AD37" i="1"/>
  <c r="AE37" i="1"/>
  <c r="AF37" i="1"/>
  <c r="AM37" i="1"/>
  <c r="AN37" i="1"/>
  <c r="AO37" i="1"/>
  <c r="S38" i="1"/>
  <c r="T38" i="1"/>
  <c r="U38" i="1"/>
  <c r="X38" i="1"/>
  <c r="AC38" i="1"/>
  <c r="AM38" i="1"/>
  <c r="AN38" i="1"/>
  <c r="AO38" i="1"/>
  <c r="S39" i="1"/>
  <c r="X39" i="1"/>
  <c r="Y39" i="1"/>
  <c r="Z39" i="1"/>
  <c r="T39" i="1"/>
  <c r="U39" i="1"/>
  <c r="AC39" i="1"/>
  <c r="AD39" i="1"/>
  <c r="AE39" i="1"/>
  <c r="AF39" i="1"/>
  <c r="AM39" i="1"/>
  <c r="AN39" i="1"/>
  <c r="AO39" i="1"/>
  <c r="S40" i="1"/>
  <c r="T40" i="1"/>
  <c r="U40" i="1"/>
  <c r="X40" i="1"/>
  <c r="Y40" i="1"/>
  <c r="Z40" i="1"/>
  <c r="AC40" i="1"/>
  <c r="AD40" i="1"/>
  <c r="AE40" i="1"/>
  <c r="AF40" i="1"/>
  <c r="AM40" i="1"/>
  <c r="S41" i="1"/>
  <c r="T41" i="1"/>
  <c r="U41" i="1"/>
  <c r="X41" i="1"/>
  <c r="AC41" i="1"/>
  <c r="AD41" i="1"/>
  <c r="AE41" i="1"/>
  <c r="AM41" i="1"/>
  <c r="AN41" i="1"/>
  <c r="AO41" i="1"/>
  <c r="S42" i="1"/>
  <c r="X42" i="1"/>
  <c r="AC42" i="1"/>
  <c r="AD42" i="1"/>
  <c r="AE42" i="1"/>
  <c r="AM42" i="1"/>
  <c r="AN42" i="1"/>
  <c r="AO42" i="1"/>
  <c r="S43" i="1"/>
  <c r="X43" i="1"/>
  <c r="Y43" i="1"/>
  <c r="Z43" i="1"/>
  <c r="AC43" i="1"/>
  <c r="AD43" i="1"/>
  <c r="AE43" i="1"/>
  <c r="AM43" i="1"/>
  <c r="AN43" i="1"/>
  <c r="AO43" i="1"/>
  <c r="S44" i="1"/>
  <c r="T44" i="1"/>
  <c r="U44" i="1"/>
  <c r="X44" i="1"/>
  <c r="Y44" i="1"/>
  <c r="Z44" i="1"/>
  <c r="AC44" i="1"/>
  <c r="AD44" i="1"/>
  <c r="AE44" i="1"/>
  <c r="AM44" i="1"/>
  <c r="AN44" i="1"/>
  <c r="AO44" i="1"/>
  <c r="S45" i="1"/>
  <c r="T45" i="1"/>
  <c r="U45" i="1"/>
  <c r="X45" i="1"/>
  <c r="Y45" i="1"/>
  <c r="Z45" i="1"/>
  <c r="AC45" i="1"/>
  <c r="AD45" i="1"/>
  <c r="AE45" i="1"/>
  <c r="AF45" i="1"/>
  <c r="AM45" i="1"/>
  <c r="AN45" i="1"/>
  <c r="AO45" i="1"/>
  <c r="S46" i="1"/>
  <c r="X46" i="1"/>
  <c r="Y46" i="1"/>
  <c r="Z46" i="1"/>
  <c r="AC46" i="1"/>
  <c r="AD46" i="1"/>
  <c r="AE46" i="1"/>
  <c r="T46" i="1"/>
  <c r="U46" i="1"/>
  <c r="AF46" i="1"/>
  <c r="AM46" i="1"/>
  <c r="AN46" i="1"/>
  <c r="AO46" i="1"/>
  <c r="S47" i="1"/>
  <c r="X47" i="1"/>
  <c r="Y47" i="1"/>
  <c r="Z47" i="1"/>
  <c r="T47" i="1"/>
  <c r="U47" i="1"/>
  <c r="AC47" i="1"/>
  <c r="AD47" i="1"/>
  <c r="AE47" i="1"/>
  <c r="AF47" i="1"/>
  <c r="AM47" i="1"/>
  <c r="AN47" i="1"/>
  <c r="AO47" i="1"/>
  <c r="S48" i="1"/>
  <c r="X48" i="1"/>
  <c r="Y48" i="1"/>
  <c r="Z48" i="1"/>
  <c r="AC48" i="1"/>
  <c r="AD48" i="1"/>
  <c r="AE48" i="1"/>
  <c r="AM48" i="1"/>
  <c r="AN48" i="1"/>
  <c r="AO48" i="1"/>
  <c r="S49" i="1"/>
  <c r="X49" i="1"/>
  <c r="Y49" i="1"/>
  <c r="Z49" i="1"/>
  <c r="AC49" i="1"/>
  <c r="AD49" i="1"/>
  <c r="AE49" i="1"/>
  <c r="AM49" i="1"/>
  <c r="AN49" i="1"/>
  <c r="AO49" i="1"/>
  <c r="S50" i="1"/>
  <c r="X50" i="1"/>
  <c r="Y50" i="1"/>
  <c r="Z50" i="1"/>
  <c r="AC50" i="1"/>
  <c r="AD50" i="1"/>
  <c r="AE50" i="1"/>
  <c r="AM50" i="1"/>
  <c r="AN50" i="1"/>
  <c r="AO50" i="1"/>
  <c r="S51" i="1"/>
  <c r="X51" i="1"/>
  <c r="Y51" i="1"/>
  <c r="Z51" i="1"/>
  <c r="AC51" i="1"/>
  <c r="AD51" i="1"/>
  <c r="AE51" i="1"/>
  <c r="AM51" i="1"/>
  <c r="AN51" i="1"/>
  <c r="AO51" i="1"/>
  <c r="S52" i="1"/>
  <c r="X52" i="1"/>
  <c r="AC52" i="1"/>
  <c r="AD52" i="1"/>
  <c r="AE52" i="1"/>
  <c r="AM52" i="1"/>
  <c r="AN52" i="1"/>
  <c r="AO52" i="1"/>
  <c r="S53" i="1"/>
  <c r="T53" i="1"/>
  <c r="U53" i="1"/>
  <c r="X53" i="1"/>
  <c r="Y53" i="1"/>
  <c r="Z53" i="1"/>
  <c r="AC53" i="1"/>
  <c r="AD53" i="1"/>
  <c r="AE53" i="1"/>
  <c r="AF53" i="1"/>
  <c r="AM53" i="1"/>
  <c r="AN53" i="1"/>
  <c r="AO53" i="1"/>
  <c r="S54" i="1"/>
  <c r="X54" i="1"/>
  <c r="Y54" i="1"/>
  <c r="Z54" i="1"/>
  <c r="AC54" i="1"/>
  <c r="AD54" i="1"/>
  <c r="AE54" i="1"/>
  <c r="AM54" i="1"/>
  <c r="AN54" i="1"/>
  <c r="AO54" i="1"/>
  <c r="S55" i="1"/>
  <c r="X55" i="1"/>
  <c r="Y55" i="1"/>
  <c r="Z55" i="1"/>
  <c r="AC55" i="1"/>
  <c r="AD55" i="1"/>
  <c r="AE55" i="1"/>
  <c r="AM55" i="1"/>
  <c r="AN55" i="1"/>
  <c r="AO55" i="1"/>
  <c r="S56" i="1"/>
  <c r="T56" i="1"/>
  <c r="U56" i="1"/>
  <c r="X56" i="1"/>
  <c r="AC56" i="1"/>
  <c r="AD56" i="1"/>
  <c r="AE56" i="1"/>
  <c r="AM56" i="1"/>
  <c r="AN56" i="1"/>
  <c r="AO56" i="1"/>
  <c r="S57" i="1"/>
  <c r="X57" i="1"/>
  <c r="AC57" i="1"/>
  <c r="AD57" i="1"/>
  <c r="AE57" i="1"/>
  <c r="AM57" i="1"/>
  <c r="AN57" i="1"/>
  <c r="AO57" i="1"/>
  <c r="S58" i="1"/>
  <c r="X58" i="1"/>
  <c r="Y58" i="1"/>
  <c r="Z58" i="1"/>
  <c r="AC58" i="1"/>
  <c r="AD58" i="1"/>
  <c r="AE58" i="1"/>
  <c r="AM58" i="1"/>
  <c r="AN58" i="1"/>
  <c r="AO58" i="1"/>
  <c r="S59" i="1"/>
  <c r="X59" i="1"/>
  <c r="AC59" i="1"/>
  <c r="AM59" i="1"/>
  <c r="AP59" i="1"/>
  <c r="AQ59" i="1"/>
  <c r="Y59" i="1"/>
  <c r="Z59" i="1"/>
  <c r="AD59" i="1"/>
  <c r="AE59" i="1"/>
  <c r="AN59" i="1"/>
  <c r="AO59" i="1"/>
  <c r="S60" i="1"/>
  <c r="X60" i="1"/>
  <c r="Y60" i="1"/>
  <c r="Z60" i="1"/>
  <c r="AC60" i="1"/>
  <c r="AD60" i="1"/>
  <c r="AE60" i="1"/>
  <c r="AM60" i="1"/>
  <c r="AN60" i="1"/>
  <c r="AO60" i="1"/>
  <c r="S61" i="1"/>
  <c r="X61" i="1"/>
  <c r="Y61" i="1"/>
  <c r="Z61" i="1"/>
  <c r="AC61" i="1"/>
  <c r="AD61" i="1"/>
  <c r="AE61" i="1"/>
  <c r="AM61" i="1"/>
  <c r="AN61" i="1"/>
  <c r="AO61" i="1"/>
  <c r="S62" i="1"/>
  <c r="T62" i="1"/>
  <c r="U62" i="1"/>
  <c r="X62" i="1"/>
  <c r="Y62" i="1"/>
  <c r="Z62" i="1"/>
  <c r="AC62" i="1"/>
  <c r="AD62" i="1"/>
  <c r="AE62" i="1"/>
  <c r="AF62" i="1"/>
  <c r="AM62" i="1"/>
  <c r="AN62" i="1"/>
  <c r="AO62" i="1"/>
  <c r="S63" i="1"/>
  <c r="T63" i="1"/>
  <c r="U63" i="1"/>
  <c r="X63" i="1"/>
  <c r="Y63" i="1"/>
  <c r="Z63" i="1"/>
  <c r="AC63" i="1"/>
  <c r="AD63" i="1"/>
  <c r="AE63" i="1"/>
  <c r="AF63" i="1"/>
  <c r="AM63" i="1"/>
  <c r="AN63" i="1"/>
  <c r="AO63" i="1"/>
  <c r="S64" i="1"/>
  <c r="X64" i="1"/>
  <c r="Y64" i="1"/>
  <c r="Z64" i="1"/>
  <c r="AC64" i="1"/>
  <c r="AD64" i="1"/>
  <c r="AE64" i="1"/>
  <c r="AM64" i="1"/>
  <c r="AN64" i="1"/>
  <c r="AO64" i="1"/>
  <c r="AN15" i="1"/>
  <c r="AO15" i="1" s="1"/>
  <c r="T42" i="1"/>
  <c r="U42" i="1"/>
  <c r="T48" i="1"/>
  <c r="U48" i="1"/>
  <c r="AD21" i="1"/>
  <c r="AE21" i="1"/>
  <c r="T50" i="1"/>
  <c r="U50" i="1"/>
  <c r="T58" i="1"/>
  <c r="U58" i="1"/>
  <c r="T52" i="1"/>
  <c r="U52" i="1"/>
  <c r="AN27" i="1"/>
  <c r="AO27" i="1"/>
  <c r="T59" i="1"/>
  <c r="U59" i="1"/>
  <c r="AF59" i="1"/>
  <c r="T57" i="1"/>
  <c r="U57" i="1"/>
  <c r="T55" i="1"/>
  <c r="U55" i="1"/>
  <c r="AF55" i="1"/>
  <c r="T51" i="1"/>
  <c r="U51" i="1"/>
  <c r="T49" i="1"/>
  <c r="U49" i="1"/>
  <c r="AF49" i="1"/>
  <c r="AN23" i="1"/>
  <c r="AO23" i="1"/>
  <c r="H43" i="14"/>
  <c r="W21" i="13"/>
  <c r="X21" i="13"/>
  <c r="AI21" i="13"/>
  <c r="H41" i="14"/>
  <c r="R19" i="13"/>
  <c r="S19" i="13"/>
  <c r="AC19" i="13"/>
  <c r="AI19" i="13"/>
  <c r="X25" i="13"/>
  <c r="Y21" i="1"/>
  <c r="Z21" i="1"/>
  <c r="AF21" i="1"/>
  <c r="AP21" i="1"/>
  <c r="Y20" i="1"/>
  <c r="Z20" i="1"/>
  <c r="AP55" i="1"/>
  <c r="AQ55" i="1"/>
  <c r="AR55" i="1"/>
  <c r="AP63" i="1"/>
  <c r="AP27" i="1"/>
  <c r="AQ27" i="1"/>
  <c r="AP49" i="1"/>
  <c r="AP62" i="1"/>
  <c r="AP50" i="1"/>
  <c r="AP48" i="1"/>
  <c r="AQ48" i="1"/>
  <c r="AP51" i="1"/>
  <c r="AQ51" i="1"/>
  <c r="AR51" i="1"/>
  <c r="AP28" i="1"/>
  <c r="AP34" i="1"/>
  <c r="AQ34" i="1"/>
  <c r="AR34" i="1"/>
  <c r="AP26" i="1"/>
  <c r="Y38" i="1"/>
  <c r="Z38" i="1"/>
  <c r="AP39" i="1"/>
  <c r="AQ39" i="1"/>
  <c r="AR39" i="1"/>
  <c r="AN40" i="1"/>
  <c r="AO40" i="1"/>
  <c r="AP45" i="1"/>
  <c r="AP33" i="1"/>
  <c r="AQ33" i="1"/>
  <c r="AR33" i="1"/>
  <c r="AP44" i="1"/>
  <c r="AQ44" i="1"/>
  <c r="AR44" i="1"/>
  <c r="AP37" i="1"/>
  <c r="AQ37" i="1"/>
  <c r="AR37" i="1"/>
  <c r="AP46" i="1"/>
  <c r="AP35" i="1"/>
  <c r="AQ35" i="1"/>
  <c r="AR35" i="1"/>
  <c r="Z29" i="1"/>
  <c r="AP30" i="1"/>
  <c r="T36" i="1"/>
  <c r="U36" i="1"/>
  <c r="AF36" i="1"/>
  <c r="AP36" i="1"/>
  <c r="AQ36" i="1"/>
  <c r="AR36" i="1"/>
  <c r="AD32" i="1"/>
  <c r="AE32" i="1"/>
  <c r="T32" i="1"/>
  <c r="U32" i="1"/>
  <c r="AF32" i="1"/>
  <c r="AB3" i="1"/>
  <c r="L42" i="9" s="1"/>
  <c r="H36" i="9"/>
  <c r="V3" i="1"/>
  <c r="L38" i="9" s="1"/>
  <c r="P3" i="1"/>
  <c r="L34" i="9" s="1"/>
  <c r="Q3" i="1"/>
  <c r="L35" i="9" s="1"/>
  <c r="H39" i="9"/>
  <c r="AR48" i="1"/>
  <c r="AQ45" i="1"/>
  <c r="AR45" i="1"/>
  <c r="AF44" i="1"/>
  <c r="AF50" i="1"/>
  <c r="AQ50" i="1"/>
  <c r="AR50" i="1"/>
  <c r="AQ49" i="1"/>
  <c r="AR49" i="1"/>
  <c r="Y56" i="1"/>
  <c r="Z56" i="1"/>
  <c r="AQ63" i="1"/>
  <c r="AR63" i="1"/>
  <c r="AQ46" i="1"/>
  <c r="AR46" i="1"/>
  <c r="AR59" i="1"/>
  <c r="AQ28" i="1"/>
  <c r="AR28" i="1"/>
  <c r="AR27" i="1"/>
  <c r="AQ21" i="1"/>
  <c r="AR21" i="1"/>
  <c r="AQ26" i="1"/>
  <c r="AR26" i="1"/>
  <c r="AQ30" i="1"/>
  <c r="AR30" i="1"/>
  <c r="AP32" i="1"/>
  <c r="AQ32" i="1"/>
  <c r="AR32" i="1"/>
  <c r="T29" i="1"/>
  <c r="U29" i="1"/>
  <c r="AF29" i="1"/>
  <c r="T23" i="1"/>
  <c r="U23" i="1"/>
  <c r="AP25" i="1"/>
  <c r="U25" i="1"/>
  <c r="AQ62" i="1"/>
  <c r="AR62" i="1"/>
  <c r="Y3" i="13"/>
  <c r="L37" i="14" s="1"/>
  <c r="AS24" i="13"/>
  <c r="AT24" i="13"/>
  <c r="AU24" i="13"/>
  <c r="AS18" i="13"/>
  <c r="AT18" i="13"/>
  <c r="AU18" i="13"/>
  <c r="AF25" i="1"/>
  <c r="AQ25" i="1"/>
  <c r="AR25" i="1"/>
  <c r="AQ29" i="1"/>
  <c r="AR29" i="1"/>
  <c r="X18" i="13"/>
  <c r="AT17" i="13"/>
  <c r="AU17" i="13"/>
  <c r="T24" i="1"/>
  <c r="U24" i="1"/>
  <c r="AF24" i="1"/>
  <c r="AP24" i="1"/>
  <c r="AQ24" i="1"/>
  <c r="AR24" i="1"/>
  <c r="AD22" i="1"/>
  <c r="AE22" i="1"/>
  <c r="AF22" i="1"/>
  <c r="Y19" i="1"/>
  <c r="Z19" i="1" s="1"/>
  <c r="AF58" i="1"/>
  <c r="Y57" i="1"/>
  <c r="Z57" i="1"/>
  <c r="AF57" i="1"/>
  <c r="AP57" i="1"/>
  <c r="AQ57" i="1"/>
  <c r="AR57" i="1"/>
  <c r="Y41" i="1"/>
  <c r="Y42" i="1"/>
  <c r="Y52" i="1"/>
  <c r="AP41" i="1"/>
  <c r="AQ41" i="1"/>
  <c r="AR41" i="1"/>
  <c r="AJ3" i="1"/>
  <c r="L44" i="9" s="1"/>
  <c r="AP40" i="1"/>
  <c r="AQ40" i="1"/>
  <c r="AR40" i="1"/>
  <c r="AP53" i="1"/>
  <c r="AQ53" i="1"/>
  <c r="AR53" i="1"/>
  <c r="AP60" i="1"/>
  <c r="AQ60" i="1"/>
  <c r="AR60" i="1"/>
  <c r="T60" i="1"/>
  <c r="U60" i="1"/>
  <c r="AF60" i="1"/>
  <c r="AP52" i="1"/>
  <c r="AQ52" i="1"/>
  <c r="AR52" i="1"/>
  <c r="Z52" i="1"/>
  <c r="AF52" i="1"/>
  <c r="AD38" i="1"/>
  <c r="AE38" i="1"/>
  <c r="AP38" i="1"/>
  <c r="AQ38" i="1"/>
  <c r="AR38" i="1"/>
  <c r="AF34" i="1"/>
  <c r="AP22" i="1"/>
  <c r="AQ22" i="1"/>
  <c r="AR22" i="1"/>
  <c r="T64" i="1"/>
  <c r="U64" i="1"/>
  <c r="AF64" i="1"/>
  <c r="AP64" i="1"/>
  <c r="AQ64" i="1"/>
  <c r="AR64" i="1"/>
  <c r="T61" i="1"/>
  <c r="U61" i="1"/>
  <c r="AF61" i="1"/>
  <c r="AP61" i="1"/>
  <c r="AQ61" i="1"/>
  <c r="AR61" i="1"/>
  <c r="AF56" i="1"/>
  <c r="T54" i="1"/>
  <c r="U54" i="1"/>
  <c r="AF54" i="1"/>
  <c r="AP54" i="1"/>
  <c r="AQ54" i="1"/>
  <c r="AR54" i="1"/>
  <c r="T43" i="1"/>
  <c r="AP43" i="1"/>
  <c r="AQ43" i="1"/>
  <c r="AR43" i="1"/>
  <c r="AF33" i="1"/>
  <c r="AN31" i="1"/>
  <c r="AP31" i="1"/>
  <c r="AQ31" i="1"/>
  <c r="AR31" i="1"/>
  <c r="AL3" i="1"/>
  <c r="L46" i="9" s="1"/>
  <c r="AP58" i="1"/>
  <c r="AQ58" i="1"/>
  <c r="AR58" i="1"/>
  <c r="AP56" i="1"/>
  <c r="AQ56" i="1"/>
  <c r="AR56" i="1"/>
  <c r="AP47" i="1"/>
  <c r="AQ47" i="1"/>
  <c r="AR47" i="1"/>
  <c r="AF51" i="1"/>
  <c r="AF48" i="1"/>
  <c r="Z42" i="1"/>
  <c r="AF42" i="1"/>
  <c r="AP42" i="1"/>
  <c r="AQ42" i="1"/>
  <c r="AR42" i="1"/>
  <c r="AF38" i="1"/>
  <c r="AF27" i="1"/>
  <c r="AF26" i="1"/>
  <c r="AD23" i="1"/>
  <c r="AP23" i="1"/>
  <c r="AQ23" i="1"/>
  <c r="AR23" i="1"/>
  <c r="AO3" i="13"/>
  <c r="L45" i="14" s="1"/>
  <c r="AE23" i="1"/>
  <c r="AF23" i="1"/>
  <c r="U43" i="1"/>
  <c r="AF43" i="1"/>
  <c r="AO31" i="1"/>
  <c r="Z41" i="1"/>
  <c r="AF41" i="1"/>
  <c r="AH25" i="13"/>
  <c r="AI25" i="13"/>
  <c r="AI18" i="13"/>
  <c r="AS20" i="13"/>
  <c r="AT20" i="13"/>
  <c r="AU20" i="13"/>
  <c r="W16" i="13"/>
  <c r="W4" i="13" s="1"/>
  <c r="I36" i="14" s="1"/>
  <c r="H35" i="14"/>
  <c r="AS23" i="13"/>
  <c r="AT23" i="13"/>
  <c r="AU23" i="13"/>
  <c r="T3" i="13"/>
  <c r="L34" i="14" s="1"/>
  <c r="R23" i="13"/>
  <c r="AS19" i="13"/>
  <c r="AT19" i="13"/>
  <c r="AU19" i="13"/>
  <c r="S23" i="13"/>
  <c r="AI23" i="13"/>
  <c r="AI5" i="13" l="1"/>
  <c r="K90" i="14" s="1"/>
  <c r="AI7" i="13"/>
  <c r="K92" i="14" s="1"/>
  <c r="AI1" i="13"/>
  <c r="K86" i="14" s="1"/>
  <c r="AI2" i="13"/>
  <c r="K87" i="14" s="1"/>
  <c r="AQ5" i="13"/>
  <c r="J46" i="14" s="1"/>
  <c r="AR16" i="13"/>
  <c r="AQ2" i="13"/>
  <c r="K46" i="14" s="1"/>
  <c r="AQ1" i="13"/>
  <c r="H46" i="14" s="1"/>
  <c r="AI4" i="13"/>
  <c r="K89" i="14" s="1"/>
  <c r="AH16" i="13"/>
  <c r="AG4" i="13"/>
  <c r="I42" i="14" s="1"/>
  <c r="AG1" i="13"/>
  <c r="AG3" i="13" s="1"/>
  <c r="L42" i="14" s="1"/>
  <c r="X16" i="13"/>
  <c r="AI16" i="13"/>
  <c r="AS16" i="13"/>
  <c r="AQ4" i="13"/>
  <c r="I46" i="14" s="1"/>
  <c r="H44" i="14"/>
  <c r="AI6" i="13"/>
  <c r="K91" i="14" s="1"/>
  <c r="AI3" i="13"/>
  <c r="K88" i="14" s="1"/>
  <c r="AG2" i="13"/>
  <c r="K42" i="14" s="1"/>
  <c r="AG5" i="13"/>
  <c r="J42" i="14" s="1"/>
  <c r="AD3" i="13"/>
  <c r="L40" i="14" s="1"/>
  <c r="AB2" i="13"/>
  <c r="K39" i="14" s="1"/>
  <c r="AB4" i="13"/>
  <c r="I39" i="14" s="1"/>
  <c r="AB1" i="13"/>
  <c r="AB5" i="13"/>
  <c r="J39" i="14" s="1"/>
  <c r="W1" i="13"/>
  <c r="W2" i="13"/>
  <c r="K36" i="14" s="1"/>
  <c r="W5" i="13"/>
  <c r="J36" i="14" s="1"/>
  <c r="P3" i="13"/>
  <c r="L32" i="14" s="1"/>
  <c r="AS15" i="13"/>
  <c r="R5" i="13"/>
  <c r="J33" i="14" s="1"/>
  <c r="R2" i="13"/>
  <c r="K33" i="14" s="1"/>
  <c r="R4" i="13"/>
  <c r="I33" i="14" s="1"/>
  <c r="R1" i="13"/>
  <c r="F19" i="14"/>
  <c r="G17" i="14" s="1"/>
  <c r="J18" i="14"/>
  <c r="K16" i="14" s="1"/>
  <c r="AP20" i="1"/>
  <c r="AF20" i="1"/>
  <c r="H41" i="9"/>
  <c r="AF19" i="1"/>
  <c r="AP19" i="1"/>
  <c r="AF6" i="1"/>
  <c r="K92" i="9" s="1"/>
  <c r="AF5" i="1"/>
  <c r="K91" i="9" s="1"/>
  <c r="AF7" i="1"/>
  <c r="K93" i="9" s="1"/>
  <c r="AF18" i="1"/>
  <c r="AP18" i="1"/>
  <c r="AQ18" i="1" s="1"/>
  <c r="AR18" i="1" s="1"/>
  <c r="AF17" i="1"/>
  <c r="AP17" i="1"/>
  <c r="AQ17" i="1" s="1"/>
  <c r="AR17" i="1" s="1"/>
  <c r="AF4" i="1"/>
  <c r="K90" i="9" s="1"/>
  <c r="AF3" i="1"/>
  <c r="K89" i="9" s="1"/>
  <c r="AF2" i="1"/>
  <c r="K88" i="9" s="1"/>
  <c r="AF1" i="1"/>
  <c r="K87" i="9" s="1"/>
  <c r="AP15" i="1"/>
  <c r="AO16" i="1"/>
  <c r="AN1" i="1"/>
  <c r="AN4" i="1"/>
  <c r="I47" i="9" s="1"/>
  <c r="AN5" i="1"/>
  <c r="J47" i="9" s="1"/>
  <c r="AF16" i="1"/>
  <c r="AP16" i="1"/>
  <c r="AQ16" i="1" s="1"/>
  <c r="AR16" i="1" s="1"/>
  <c r="AN2" i="1"/>
  <c r="K47" i="9" s="1"/>
  <c r="AK3" i="1"/>
  <c r="L45" i="9" s="1"/>
  <c r="AD4" i="1"/>
  <c r="I43" i="9" s="1"/>
  <c r="AD2" i="1"/>
  <c r="K43" i="9" s="1"/>
  <c r="AD5" i="1"/>
  <c r="J43" i="9" s="1"/>
  <c r="AD1" i="1"/>
  <c r="Z15" i="1"/>
  <c r="Y5" i="1"/>
  <c r="J40" i="9" s="1"/>
  <c r="Y2" i="1"/>
  <c r="K40" i="9" s="1"/>
  <c r="Y4" i="1"/>
  <c r="I40" i="9" s="1"/>
  <c r="Y1" i="1"/>
  <c r="U15" i="1"/>
  <c r="T1" i="1"/>
  <c r="T5" i="1"/>
  <c r="J37" i="9" s="1"/>
  <c r="T4" i="1"/>
  <c r="I37" i="9" s="1"/>
  <c r="T2" i="1"/>
  <c r="K37" i="9" s="1"/>
  <c r="H33" i="9"/>
  <c r="AF15" i="1"/>
  <c r="AQ15" i="1" s="1"/>
  <c r="AR15" i="1" s="1"/>
  <c r="L23" i="9"/>
  <c r="L24" i="9"/>
  <c r="G25" i="9"/>
  <c r="H23" i="9" s="1"/>
  <c r="H24" i="9"/>
  <c r="H20" i="9"/>
  <c r="H17" i="9"/>
  <c r="L13" i="9"/>
  <c r="L15" i="9" s="1"/>
  <c r="H42" i="14" l="1"/>
  <c r="AQ3" i="13"/>
  <c r="L46" i="14" s="1"/>
  <c r="AT16" i="13"/>
  <c r="AU16" i="13" s="1"/>
  <c r="K93" i="14"/>
  <c r="L92" i="14" s="1"/>
  <c r="H39" i="14"/>
  <c r="AB3" i="13"/>
  <c r="L39" i="14" s="1"/>
  <c r="W3" i="13"/>
  <c r="L36" i="14" s="1"/>
  <c r="H36" i="14"/>
  <c r="AT2" i="13"/>
  <c r="K47" i="14" s="1"/>
  <c r="R3" i="13"/>
  <c r="L33" i="14" s="1"/>
  <c r="H33" i="14"/>
  <c r="G16" i="14"/>
  <c r="G18" i="14"/>
  <c r="K17" i="14"/>
  <c r="K18" i="14" s="1"/>
  <c r="AQ20" i="1"/>
  <c r="AR20" i="1" s="1"/>
  <c r="AQ19" i="1"/>
  <c r="AR19" i="1" s="1"/>
  <c r="K94" i="9"/>
  <c r="L91" i="9" s="1"/>
  <c r="AN3" i="1"/>
  <c r="L47" i="9" s="1"/>
  <c r="H47" i="9"/>
  <c r="H43" i="9"/>
  <c r="AD3" i="1"/>
  <c r="L43" i="9" s="1"/>
  <c r="Y3" i="1"/>
  <c r="L40" i="9" s="1"/>
  <c r="H40" i="9"/>
  <c r="AQ1" i="1"/>
  <c r="AQ3" i="1" s="1"/>
  <c r="L48" i="9" s="1"/>
  <c r="AQ2" i="1"/>
  <c r="K48" i="9" s="1"/>
  <c r="AQ5" i="1"/>
  <c r="J48" i="9" s="1"/>
  <c r="AQ4" i="1"/>
  <c r="I48" i="9" s="1"/>
  <c r="T3" i="1"/>
  <c r="L37" i="9" s="1"/>
  <c r="H37" i="9"/>
  <c r="H48" i="9"/>
  <c r="AR3" i="1"/>
  <c r="E89" i="9" s="1"/>
  <c r="AR2" i="1"/>
  <c r="E88" i="9" s="1"/>
  <c r="AR1" i="1"/>
  <c r="E87" i="9" s="1"/>
  <c r="L25" i="9"/>
  <c r="H16" i="9"/>
  <c r="H21" i="9"/>
  <c r="H14" i="9"/>
  <c r="H18" i="9"/>
  <c r="H22" i="9"/>
  <c r="H13" i="9"/>
  <c r="H15" i="9"/>
  <c r="H19" i="9"/>
  <c r="AT1" i="13" l="1"/>
  <c r="AT3" i="13" s="1"/>
  <c r="L47" i="14" s="1"/>
  <c r="L90" i="14"/>
  <c r="L87" i="14"/>
  <c r="L91" i="14"/>
  <c r="L86" i="14"/>
  <c r="L89" i="14"/>
  <c r="L88" i="14"/>
  <c r="AT4" i="13"/>
  <c r="I47" i="14" s="1"/>
  <c r="AT5" i="13"/>
  <c r="J47" i="14" s="1"/>
  <c r="AU3" i="13"/>
  <c r="E88" i="14" s="1"/>
  <c r="AU2" i="13"/>
  <c r="E87" i="14" s="1"/>
  <c r="AU1" i="13"/>
  <c r="E86" i="14" s="1"/>
  <c r="H47" i="14"/>
  <c r="G19" i="14"/>
  <c r="L93" i="9"/>
  <c r="L88" i="9"/>
  <c r="L92" i="9"/>
  <c r="L87" i="9"/>
  <c r="L89" i="9"/>
  <c r="L90" i="9"/>
  <c r="F89" i="9"/>
  <c r="F88" i="9"/>
  <c r="F87" i="9"/>
  <c r="E90" i="9"/>
  <c r="H25" i="9"/>
  <c r="L93" i="14" l="1"/>
  <c r="F87" i="14"/>
  <c r="E89" i="14"/>
  <c r="F86" i="14"/>
  <c r="F88" i="14"/>
  <c r="F90" i="9"/>
  <c r="L94" i="9"/>
  <c r="F89" i="14" l="1"/>
</calcChain>
</file>

<file path=xl/sharedStrings.xml><?xml version="1.0" encoding="utf-8"?>
<sst xmlns="http://schemas.openxmlformats.org/spreadsheetml/2006/main" count="447" uniqueCount="186">
  <si>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</si>
  <si>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</si>
  <si>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</si>
  <si>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</si>
  <si>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</si>
  <si>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</si>
  <si>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</si>
  <si>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</si>
  <si>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Cargo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</si>
  <si>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</si>
  <si>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</si>
  <si>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</si>
  <si>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</si>
  <si>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</si>
  <si>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</si>
  <si>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</si>
  <si>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</si>
  <si>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</si>
  <si>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</si>
  <si>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</si>
  <si>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</si>
  <si>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</si>
  <si>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</si>
  <si>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</si>
  <si>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</si>
  <si>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Datos de identificación del docente evaluado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</si>
  <si>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</si>
  <si>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</si>
  <si>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</si>
  <si>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</si>
  <si>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</si>
  <si>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Ejecución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</si>
  <si>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</si>
  <si>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</si>
  <si>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</si>
  <si>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</si>
  <si>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</si>
  <si>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</si>
  <si>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</si>
  <si>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</si>
  <si>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</si>
  <si>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</si>
  <si>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</si>
  <si>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</si>
  <si>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</si>
  <si>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</si>
  <si>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</si>
  <si>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</si>
  <si>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</si>
  <si>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</si>
  <si>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</si>
  <si>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Rector</t>
  </si>
  <si>
    <t>Director rural</t>
  </si>
  <si>
    <t>Administración de recursos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</si>
  <si>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</si>
  <si>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</si>
  <si>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</si>
  <si>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</si>
  <si>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</si>
  <si>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</si>
  <si>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</si>
  <si>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</si>
  <si>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</si>
  <si>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</si>
  <si>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</si>
  <si>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</si>
  <si>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</si>
  <si>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</si>
  <si>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Coordinador</t>
  </si>
  <si>
    <t>NO SATISFACTORIO</t>
  </si>
  <si>
    <t>CONSOLIDADO DEL TOTAL DE DIRECTIVOS DOCENTES EVALUADOS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</si>
  <si>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</si>
  <si>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</si>
  <si>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</si>
  <si>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</si>
  <si>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</si>
  <si>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</si>
  <si>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</si>
  <si>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</si>
  <si>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</si>
  <si>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</si>
  <si>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</si>
  <si>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</si>
  <si>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</si>
  <si>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</si>
  <si>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</si>
  <si>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</si>
  <si>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</si>
  <si>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</si>
  <si>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</si>
  <si>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</si>
  <si>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</si>
  <si>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</si>
  <si>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</si>
  <si>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</si>
  <si>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</si>
  <si>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Plásticas</t>
  </si>
  <si>
    <t>Educación Artística y Cultural – Música</t>
  </si>
  <si>
    <t>Educación Artística y Cultural – Danzas</t>
  </si>
  <si>
    <t>Educación Artística y Cultural – A. Escénicas</t>
  </si>
  <si>
    <t>Educación Física, Recreación y Deportes</t>
  </si>
  <si>
    <t>Educación Ética y en valores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</si>
  <si>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</si>
  <si>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</si>
  <si>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</si>
  <si>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</si>
  <si>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</si>
  <si>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</si>
  <si>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</si>
  <si>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</si>
  <si>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</si>
  <si>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</si>
  <si>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</si>
  <si>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</si>
  <si>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</si>
  <si>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</si>
  <si>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</si>
  <si>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</si>
  <si>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</si>
  <si>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</si>
  <si>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</si>
  <si>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</si>
  <si>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</si>
  <si>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</si>
  <si>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</si>
  <si>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</si>
  <si>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</si>
  <si>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</si>
  <si>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</si>
  <si>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</si>
  <si>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</si>
  <si>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</si>
  <si>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</si>
  <si>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</si>
  <si>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</si>
  <si>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</si>
  <si>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</si>
  <si>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</si>
  <si>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</si>
  <si>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</si>
  <si>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</si>
  <si>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</si>
  <si>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</si>
  <si>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</si>
  <si>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</si>
  <si>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</si>
  <si>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</si>
  <si>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</si>
  <si>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</si>
  <si>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</si>
  <si>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Educación Artística y Cultural (Integral)</t>
  </si>
  <si>
    <t>Cargo del Directivo Docente</t>
  </si>
  <si>
    <t>Director Rural</t>
  </si>
  <si>
    <t>Ponderación directiva</t>
  </si>
  <si>
    <t>SUMA directiva</t>
  </si>
  <si>
    <t>Promedio directiva</t>
  </si>
  <si>
    <t>Innovación / Direccionamiento</t>
  </si>
  <si>
    <t>Gestión del talento humano</t>
  </si>
  <si>
    <t>RESULTADOS DE DIRECTIVOS DOCENTES - EVALUACIÓN 2008</t>
  </si>
  <si>
    <t>PROMEDIOS DE LAS COMPETENCIAS EN EL GRUPO DE DIRECTIVOS DOCENTES EVALUADOS</t>
  </si>
  <si>
    <t>GESTIÓN DIRECTIVA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</si>
  <si>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</si>
  <si>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</si>
  <si>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</si>
  <si>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Planeación y organización</t>
  </si>
  <si>
    <t>Innovación y direccionamiento académico</t>
  </si>
  <si>
    <t>Para cada docente, la suma de las ponderaciones de las 4 áreas de gestión debe ser igual a 70</t>
  </si>
  <si>
    <t>Para cada docente, la suma de las ponderaciones de las 3 áreas de gestión debe ser igual a 70</t>
  </si>
  <si>
    <t>Valoración de competencias funcionales</t>
  </si>
  <si>
    <t>Para cada directivo docente evaluado se deben seleccionar las tres competencias comportamentales evaluadas</t>
  </si>
  <si>
    <t>Entidad territorial certificada (deparatmento o municipio certificado en educación)</t>
  </si>
  <si>
    <t>B. primaria</t>
  </si>
  <si>
    <t>B. sec. y media</t>
  </si>
  <si>
    <t>NORTE DE SANTANDER</t>
  </si>
  <si>
    <t>RESULTADOS DE DOCENTES - EVALUACIÓN 2016</t>
  </si>
  <si>
    <t>EL ZULIA</t>
  </si>
  <si>
    <t>SERRANO EDGAR SAMUEL</t>
  </si>
  <si>
    <t xml:space="preserve">GONZALEZ CASTELLANOS BLANCA LILIA </t>
  </si>
  <si>
    <t>DIAZ  CONTRERAS GERMAN GONZALO</t>
  </si>
  <si>
    <t xml:space="preserve">RIVERA RAMIREZ DIANA BRIGITHE </t>
  </si>
  <si>
    <t xml:space="preserve">ALVAREZ GARCIA  JESSICA LIZETH  </t>
  </si>
  <si>
    <t>ROMERO MANTILLA MIGUEL ANGEL</t>
  </si>
  <si>
    <t>INSTITUCION EDUCATIVA RURAL LANGELITA</t>
  </si>
  <si>
    <t>NORTNE DE SANTANDER</t>
  </si>
  <si>
    <t>CASTRO YANQUEN GUSTAVO ALBERTO</t>
  </si>
  <si>
    <t>INSTITUCION EDUCATIVA RURAL LA ANGELITA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</si>
</sst>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300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horizontal="left" vertical="center"/>
    </xf>
    <xf numFmtId="1" fontId="4" fillId="0" borderId="5" xfId="0" applyNumberFormat="1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vertical="center" wrapText="1"/>
    </xf>
    <xf numFmtId="1" fontId="3" fillId="0" borderId="22" xfId="0" applyNumberFormat="1" applyFont="1" applyBorder="1" applyAlignment="1" applyProtection="1">
      <alignment horizontal="center" vertical="center"/>
    </xf>
    <xf numFmtId="164" fontId="3" fillId="0" borderId="22" xfId="0" applyNumberFormat="1" applyFont="1" applyBorder="1" applyAlignment="1" applyProtection="1">
      <alignment horizontal="center" vertical="center"/>
    </xf>
    <xf numFmtId="1" fontId="3" fillId="0" borderId="23" xfId="0" applyNumberFormat="1" applyFont="1" applyBorder="1" applyAlignment="1" applyProtection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 wrapText="1"/>
    </xf>
    <xf numFmtId="1" fontId="6" fillId="0" borderId="16" xfId="0" applyNumberFormat="1" applyFont="1" applyBorder="1" applyAlignment="1" applyProtection="1">
      <alignment horizontal="center" vertical="center"/>
    </xf>
    <xf numFmtId="164" fontId="6" fillId="0" borderId="16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27" xfId="0" applyFont="1" applyBorder="1" applyAlignment="1" applyProtection="1">
      <alignment vertical="center" wrapText="1"/>
    </xf>
    <xf numFmtId="0" fontId="4" fillId="0" borderId="28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center" vertical="center"/>
    </xf>
    <xf numFmtId="164" fontId="3" fillId="0" borderId="30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64" fontId="3" fillId="0" borderId="31" xfId="0" applyNumberFormat="1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164" fontId="3" fillId="0" borderId="33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4" fillId="0" borderId="34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4" fillId="0" borderId="35" xfId="0" applyFont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center" vertical="center" wrapText="1"/>
    </xf>
    <xf numFmtId="164" fontId="3" fillId="0" borderId="37" xfId="0" applyNumberFormat="1" applyFont="1" applyBorder="1" applyAlignment="1" applyProtection="1">
      <alignment horizontal="center" vertical="center"/>
    </xf>
    <xf numFmtId="164" fontId="3" fillId="0" borderId="38" xfId="0" applyNumberFormat="1" applyFont="1" applyBorder="1" applyAlignment="1" applyProtection="1">
      <alignment horizontal="center" vertical="center"/>
    </xf>
    <xf numFmtId="164" fontId="6" fillId="0" borderId="36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164" fontId="11" fillId="0" borderId="0" xfId="0" applyNumberFormat="1" applyFont="1" applyBorder="1" applyAlignment="1" applyProtection="1">
      <alignment horizontal="right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164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left" vertical="center" wrapText="1"/>
    </xf>
    <xf numFmtId="0" fontId="11" fillId="0" borderId="40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4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1" fontId="3" fillId="0" borderId="42" xfId="0" applyNumberFormat="1" applyFont="1" applyBorder="1" applyAlignment="1" applyProtection="1">
      <alignment horizontal="center" vertical="center"/>
    </xf>
    <xf numFmtId="164" fontId="3" fillId="0" borderId="42" xfId="0" applyNumberFormat="1" applyFont="1" applyBorder="1" applyAlignment="1" applyProtection="1">
      <alignment horizontal="center" vertical="center"/>
    </xf>
    <xf numFmtId="164" fontId="3" fillId="0" borderId="43" xfId="0" applyNumberFormat="1" applyFont="1" applyBorder="1" applyAlignment="1" applyProtection="1">
      <alignment horizontal="center" vertical="center"/>
    </xf>
    <xf numFmtId="1" fontId="3" fillId="0" borderId="44" xfId="0" applyNumberFormat="1" applyFont="1" applyBorder="1" applyAlignment="1" applyProtection="1">
      <alignment horizontal="center" vertical="center"/>
    </xf>
    <xf numFmtId="164" fontId="3" fillId="0" borderId="44" xfId="0" applyNumberFormat="1" applyFont="1" applyBorder="1" applyAlignment="1" applyProtection="1">
      <alignment horizontal="center" vertical="center"/>
    </xf>
    <xf numFmtId="164" fontId="3" fillId="0" borderId="45" xfId="0" applyNumberFormat="1" applyFont="1" applyBorder="1" applyAlignment="1" applyProtection="1">
      <alignment horizontal="center" vertical="center"/>
    </xf>
    <xf numFmtId="1" fontId="6" fillId="0" borderId="46" xfId="0" applyNumberFormat="1" applyFont="1" applyBorder="1" applyAlignment="1" applyProtection="1">
      <alignment horizontal="center" vertical="center"/>
    </xf>
    <xf numFmtId="164" fontId="6" fillId="0" borderId="46" xfId="0" applyNumberFormat="1" applyFont="1" applyBorder="1" applyAlignment="1" applyProtection="1">
      <alignment horizontal="center" vertical="center"/>
    </xf>
    <xf numFmtId="164" fontId="6" fillId="0" borderId="47" xfId="0" applyNumberFormat="1" applyFont="1" applyBorder="1" applyAlignment="1" applyProtection="1">
      <alignment horizontal="center" vertical="center"/>
    </xf>
    <xf numFmtId="1" fontId="6" fillId="0" borderId="39" xfId="0" applyNumberFormat="1" applyFont="1" applyBorder="1" applyAlignment="1" applyProtection="1">
      <alignment horizontal="center" vertical="center"/>
    </xf>
    <xf numFmtId="164" fontId="6" fillId="0" borderId="39" xfId="0" applyNumberFormat="1" applyFont="1" applyBorder="1" applyAlignment="1" applyProtection="1">
      <alignment horizontal="center" vertical="center"/>
    </xf>
    <xf numFmtId="164" fontId="6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50" xfId="0" applyFont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/>
    </xf>
    <xf numFmtId="1" fontId="9" fillId="0" borderId="51" xfId="0" applyNumberFormat="1" applyFont="1" applyBorder="1" applyAlignment="1" applyProtection="1">
      <alignment horizontal="center" vertical="center" wrapText="1"/>
    </xf>
    <xf numFmtId="1" fontId="9" fillId="0" borderId="46" xfId="0" applyNumberFormat="1" applyFont="1" applyBorder="1" applyAlignment="1" applyProtection="1">
      <alignment horizontal="center" vertical="center" wrapText="1"/>
    </xf>
    <xf numFmtId="1" fontId="9" fillId="0" borderId="52" xfId="0" applyNumberFormat="1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53" xfId="0" applyFont="1" applyBorder="1" applyAlignment="1" applyProtection="1">
      <alignment horizontal="center" vertical="center" wrapText="1"/>
    </xf>
    <xf numFmtId="164" fontId="6" fillId="0" borderId="17" xfId="0" applyNumberFormat="1" applyFont="1" applyBorder="1" applyAlignment="1" applyProtection="1">
      <alignment horizontal="center" vertical="center" wrapText="1"/>
    </xf>
    <xf numFmtId="1" fontId="6" fillId="0" borderId="16" xfId="0" applyNumberFormat="1" applyFont="1" applyBorder="1" applyAlignment="1" applyProtection="1">
      <alignment horizontal="center" vertical="center" wrapText="1"/>
    </xf>
    <xf numFmtId="164" fontId="6" fillId="0" borderId="53" xfId="0" applyNumberFormat="1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/>
    </xf>
    <xf numFmtId="164" fontId="9" fillId="0" borderId="54" xfId="0" applyNumberFormat="1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164" fontId="9" fillId="0" borderId="55" xfId="0" applyNumberFormat="1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164" fontId="9" fillId="0" borderId="56" xfId="0" applyNumberFormat="1" applyFont="1" applyBorder="1" applyAlignment="1" applyProtection="1">
      <alignment horizontal="center" vertical="center"/>
    </xf>
    <xf numFmtId="164" fontId="9" fillId="0" borderId="57" xfId="0" applyNumberFormat="1" applyFont="1" applyBorder="1" applyAlignment="1" applyProtection="1">
      <alignment horizontal="center" vertical="center" wrapText="1"/>
    </xf>
    <xf numFmtId="164" fontId="9" fillId="0" borderId="58" xfId="0" applyNumberFormat="1" applyFont="1" applyBorder="1" applyAlignment="1" applyProtection="1">
      <alignment horizontal="center" vertical="center" wrapText="1"/>
    </xf>
    <xf numFmtId="164" fontId="9" fillId="0" borderId="59" xfId="0" applyNumberFormat="1" applyFont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vertical="center"/>
    </xf>
    <xf numFmtId="0" fontId="3" fillId="0" borderId="63" xfId="0" applyFont="1" applyBorder="1" applyAlignment="1" applyProtection="1">
      <alignment vertical="center"/>
    </xf>
    <xf numFmtId="1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left" vertical="center" wrapText="1"/>
    </xf>
    <xf numFmtId="1" fontId="14" fillId="0" borderId="0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5" fillId="0" borderId="35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11" fillId="0" borderId="64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1" fillId="0" borderId="41" xfId="0" applyFont="1" applyBorder="1" applyAlignment="1" applyProtection="1">
      <alignment horizontal="center" vertical="center" wrapText="1"/>
    </xf>
    <xf numFmtId="0" fontId="11" fillId="0" borderId="64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1" fontId="12" fillId="2" borderId="0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right" vertical="center"/>
    </xf>
    <xf numFmtId="1" fontId="9" fillId="0" borderId="40" xfId="0" applyNumberFormat="1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164" fontId="3" fillId="0" borderId="66" xfId="0" applyNumberFormat="1" applyFont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164" fontId="3" fillId="0" borderId="67" xfId="0" applyNumberFormat="1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8" xfId="0" applyFont="1" applyFill="1" applyBorder="1" applyAlignment="1" applyProtection="1">
      <alignment horizontal="center" vertical="center" wrapText="1"/>
      <protection locked="0"/>
    </xf>
    <xf numFmtId="0" fontId="2" fillId="0" borderId="68" xfId="1" applyFont="1" applyFill="1" applyBorder="1" applyAlignment="1" applyProtection="1">
      <alignment horizontal="center" vertical="center" wrapText="1"/>
      <protection locked="0"/>
    </xf>
    <xf numFmtId="1" fontId="2" fillId="0" borderId="69" xfId="0" applyNumberFormat="1" applyFont="1" applyBorder="1" applyAlignment="1" applyProtection="1">
      <alignment horizontal="center" vertical="center" wrapText="1"/>
      <protection locked="0"/>
    </xf>
    <xf numFmtId="0" fontId="0" fillId="3" borderId="68" xfId="0" applyFill="1" applyBorder="1" applyProtection="1">
      <protection locked="0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1" fontId="0" fillId="0" borderId="68" xfId="0" applyNumberFormat="1" applyBorder="1" applyAlignment="1" applyProtection="1">
      <alignment horizontal="center"/>
      <protection locked="0"/>
    </xf>
    <xf numFmtId="0" fontId="0" fillId="0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0" fontId="0" fillId="0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left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left"/>
      <protection locked="0"/>
    </xf>
    <xf numFmtId="1" fontId="0" fillId="3" borderId="68" xfId="0" applyNumberForma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left"/>
      <protection locked="0"/>
    </xf>
    <xf numFmtId="0" fontId="16" fillId="3" borderId="68" xfId="0" applyFont="1" applyFill="1" applyBorder="1" applyProtection="1">
      <protection locked="0"/>
    </xf>
    <xf numFmtId="0" fontId="0" fillId="0" borderId="68" xfId="0" applyFill="1" applyBorder="1" applyProtection="1">
      <protection locked="0"/>
    </xf>
    <xf numFmtId="0" fontId="19" fillId="0" borderId="68" xfId="0" applyFont="1" applyBorder="1" applyProtection="1">
      <protection locked="0"/>
    </xf>
    <xf numFmtId="0" fontId="20" fillId="0" borderId="68" xfId="0" applyFont="1" applyBorder="1" applyAlignment="1" applyProtection="1">
      <alignment horizontal="center"/>
      <protection locked="0"/>
    </xf>
    <xf numFmtId="0" fontId="20" fillId="0" borderId="68" xfId="0" applyFont="1" applyBorder="1" applyProtection="1">
      <protection locked="0"/>
    </xf>
    <xf numFmtId="0" fontId="13" fillId="0" borderId="68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6" fillId="0" borderId="68" xfId="0" applyFont="1" applyFill="1" applyBorder="1" applyAlignment="1" applyProtection="1">
      <alignment horizontal="left" vertical="top"/>
      <protection locked="0"/>
    </xf>
    <xf numFmtId="0" fontId="0" fillId="0" borderId="68" xfId="0" applyFill="1" applyBorder="1" applyAlignment="1" applyProtection="1">
      <alignment horizontal="left" vertical="top"/>
      <protection locked="0"/>
    </xf>
    <xf numFmtId="1" fontId="2" fillId="0" borderId="69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68" xfId="0" applyNumberFormat="1" applyFill="1" applyBorder="1" applyAlignment="1" applyProtection="1">
      <alignment horizontal="center"/>
      <protection locked="0"/>
    </xf>
    <xf numFmtId="0" fontId="0" fillId="0" borderId="68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/>
    </xf>
    <xf numFmtId="0" fontId="0" fillId="0" borderId="0" xfId="0" applyFill="1"/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/>
    </xf>
    <xf numFmtId="0" fontId="6" fillId="2" borderId="70" xfId="0" applyFont="1" applyFill="1" applyBorder="1" applyAlignment="1" applyProtection="1">
      <alignment horizontal="center" vertical="center"/>
    </xf>
    <xf numFmtId="0" fontId="6" fillId="2" borderId="71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2" borderId="72" xfId="0" applyFont="1" applyFill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left" vertical="center"/>
    </xf>
    <xf numFmtId="0" fontId="3" fillId="0" borderId="73" xfId="0" applyFont="1" applyBorder="1" applyAlignment="1" applyProtection="1">
      <alignment horizontal="left" vertical="center"/>
    </xf>
    <xf numFmtId="0" fontId="3" fillId="0" borderId="74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6" fillId="0" borderId="55" xfId="0" applyFont="1" applyBorder="1" applyAlignment="1" applyProtection="1">
      <alignment horizontal="left" vertical="center"/>
    </xf>
    <xf numFmtId="0" fontId="6" fillId="0" borderId="75" xfId="0" applyFont="1" applyBorder="1" applyAlignment="1" applyProtection="1">
      <alignment horizontal="left" vertical="center"/>
    </xf>
    <xf numFmtId="0" fontId="6" fillId="0" borderId="76" xfId="0" applyFont="1" applyBorder="1" applyAlignment="1" applyProtection="1">
      <alignment horizontal="left" vertical="center"/>
    </xf>
    <xf numFmtId="0" fontId="15" fillId="0" borderId="77" xfId="0" applyFont="1" applyBorder="1" applyAlignment="1" applyProtection="1">
      <alignment horizontal="center" vertical="center" textRotation="90" wrapText="1"/>
    </xf>
    <xf numFmtId="0" fontId="15" fillId="0" borderId="78" xfId="0" applyFont="1" applyBorder="1" applyAlignment="1" applyProtection="1">
      <alignment horizontal="center" vertical="center" textRotation="90" wrapText="1"/>
    </xf>
    <xf numFmtId="0" fontId="15" fillId="0" borderId="79" xfId="0" applyFont="1" applyBorder="1" applyAlignment="1" applyProtection="1">
      <alignment horizontal="center" vertical="center" textRotation="90" wrapText="1"/>
    </xf>
    <xf numFmtId="0" fontId="3" fillId="0" borderId="3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49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9" fillId="0" borderId="81" xfId="0" applyFont="1" applyBorder="1" applyAlignment="1" applyProtection="1">
      <alignment horizontal="left" vertical="center" wrapText="1"/>
    </xf>
    <xf numFmtId="0" fontId="9" fillId="0" borderId="64" xfId="0" applyFont="1" applyBorder="1" applyAlignment="1" applyProtection="1">
      <alignment horizontal="left" vertical="center"/>
    </xf>
    <xf numFmtId="0" fontId="6" fillId="0" borderId="56" xfId="0" applyFont="1" applyBorder="1" applyAlignment="1" applyProtection="1">
      <alignment horizontal="left" vertical="center"/>
    </xf>
    <xf numFmtId="0" fontId="6" fillId="0" borderId="82" xfId="0" applyFont="1" applyBorder="1" applyAlignment="1" applyProtection="1">
      <alignment horizontal="left" vertical="center"/>
    </xf>
    <xf numFmtId="0" fontId="6" fillId="0" borderId="83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6" fillId="2" borderId="80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3" fillId="0" borderId="67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 wrapText="1"/>
    </xf>
    <xf numFmtId="0" fontId="9" fillId="0" borderId="84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9" fillId="0" borderId="85" xfId="0" applyFont="1" applyBorder="1" applyAlignment="1" applyProtection="1">
      <alignment horizontal="left" vertical="center"/>
    </xf>
    <xf numFmtId="0" fontId="9" fillId="0" borderId="46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center" vertical="center" wrapText="1"/>
    </xf>
    <xf numFmtId="0" fontId="9" fillId="0" borderId="86" xfId="0" applyFont="1" applyBorder="1" applyAlignment="1" applyProtection="1">
      <alignment horizontal="left" vertical="center" wrapText="1"/>
    </xf>
    <xf numFmtId="0" fontId="9" fillId="0" borderId="41" xfId="0" applyFont="1" applyBorder="1" applyAlignment="1" applyProtection="1">
      <alignment horizontal="left" vertical="center"/>
    </xf>
    <xf numFmtId="0" fontId="9" fillId="0" borderId="87" xfId="0" applyFont="1" applyBorder="1" applyAlignment="1" applyProtection="1">
      <alignment horizontal="left" vertical="center" wrapText="1"/>
    </xf>
    <xf numFmtId="0" fontId="9" fillId="0" borderId="88" xfId="0" applyFont="1" applyBorder="1" applyAlignment="1" applyProtection="1">
      <alignment horizontal="left" vertical="center"/>
    </xf>
    <xf numFmtId="0" fontId="9" fillId="0" borderId="52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3" fillId="0" borderId="89" xfId="0" applyFont="1" applyBorder="1" applyAlignment="1" applyProtection="1">
      <alignment horizontal="left" vertical="center"/>
    </xf>
    <xf numFmtId="0" fontId="6" fillId="2" borderId="60" xfId="0" applyFont="1" applyFill="1" applyBorder="1" applyAlignment="1" applyProtection="1">
      <alignment horizontal="center" vertical="center" wrapText="1"/>
    </xf>
    <xf numFmtId="0" fontId="6" fillId="2" borderId="70" xfId="0" applyFont="1" applyFill="1" applyBorder="1" applyAlignment="1" applyProtection="1">
      <alignment horizontal="center" vertical="center" wrapText="1"/>
    </xf>
    <xf numFmtId="0" fontId="6" fillId="2" borderId="71" xfId="0" applyFont="1" applyFill="1" applyBorder="1" applyAlignment="1" applyProtection="1">
      <alignment horizontal="center" vertical="center" wrapText="1"/>
    </xf>
    <xf numFmtId="0" fontId="21" fillId="3" borderId="0" xfId="0" applyFont="1" applyFill="1"/>
    <xf numFmtId="3" fontId="0" fillId="3" borderId="68" xfId="0" applyNumberFormat="1" applyFill="1" applyBorder="1" applyProtection="1">
      <protection hidden="1"/>
    </xf>
    <xf numFmtId="3" fontId="0" fillId="3" borderId="68" xfId="0" applyNumberFormat="1" applyFill="1" applyBorder="1" applyProtection="1">
      <protection locked="0" hidden="1"/>
    </xf>
    <xf numFmtId="3" fontId="0" fillId="3" borderId="68" xfId="0" applyNumberFormat="1" applyFont="1" applyFill="1" applyBorder="1" applyAlignment="1" applyProtection="1">
      <alignment wrapText="1"/>
      <protection locked="0"/>
    </xf>
    <xf numFmtId="0" fontId="0" fillId="3" borderId="68" xfId="0" applyFont="1" applyFill="1" applyBorder="1" applyAlignment="1" applyProtection="1">
      <alignment wrapText="1"/>
      <protection locked="0"/>
    </xf>
  </cellXfs>
  <cellStyles count="4">
    <cellStyle name="Normal" xfId="0" builtinId="0"/>
    <cellStyle name="Normal 2" xfId="1"/>
    <cellStyle name="Normal 2 2" xfId="2"/>
    <cellStyle name="Normal 3" xfId="3"/>
  </cellStyles>
  <dxfs count="6"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609B-42D5-96CC-B0F56353997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609B-42D5-96CC-B0F56353997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609B-42D5-96CC-B0F56353997B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9B-42D5-96CC-B0F56353997B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09B-42D5-96CC-B0F56353997B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9B-42D5-96CC-B0F56353997B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609B-42D5-96CC-B0F56353997B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09B-42D5-96CC-B0F56353997B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609B-42D5-96CC-B0F56353997B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09B-42D5-96CC-B0F56353997B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609B-42D5-96CC-B0F56353997B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09B-42D5-96CC-B0F56353997B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609B-42D5-96CC-B0F56353997B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09B-42D5-96CC-B0F56353997B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609B-42D5-96CC-B0F56353997B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09B-42D5-96CC-B0F56353997B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609B-42D5-96CC-B0F56353997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92.166666666666671</c:v>
                </c:pt>
                <c:pt idx="1">
                  <c:v>93.166666666666671</c:v>
                </c:pt>
                <c:pt idx="2">
                  <c:v>92.333333333333329</c:v>
                </c:pt>
                <c:pt idx="3">
                  <c:v>93.333333333333329</c:v>
                </c:pt>
                <c:pt idx="4">
                  <c:v>92.75</c:v>
                </c:pt>
                <c:pt idx="5">
                  <c:v>93.666666666666671</c:v>
                </c:pt>
                <c:pt idx="6">
                  <c:v>93</c:v>
                </c:pt>
                <c:pt idx="7">
                  <c:v>93.333333333333329</c:v>
                </c:pt>
                <c:pt idx="8">
                  <c:v>91.666666666666671</c:v>
                </c:pt>
                <c:pt idx="9">
                  <c:v>92.833333333333329</c:v>
                </c:pt>
                <c:pt idx="10">
                  <c:v>92.25</c:v>
                </c:pt>
                <c:pt idx="11">
                  <c:v>93</c:v>
                </c:pt>
                <c:pt idx="12">
                  <c:v>93.333333333333329</c:v>
                </c:pt>
                <c:pt idx="13">
                  <c:v>92.833333333333329</c:v>
                </c:pt>
                <c:pt idx="14">
                  <c:v>93.055555555555557</c:v>
                </c:pt>
                <c:pt idx="15">
                  <c:v>92.933333333333337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9B-42D5-96CC-B0F563539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461424"/>
        <c:axId val="1"/>
      </c:barChart>
      <c:catAx>
        <c:axId val="404614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46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F9F-4632-9CB0-09FF9086B76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9F-4632-9CB0-09FF9086B76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9F-4632-9CB0-09FF9086B764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F9F-4632-9CB0-09FF9086B764}"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F9F-4632-9CB0-09FF9086B764}"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F9F-4632-9CB0-09FF9086B7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9F-4632-9CB0-09FF9086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16.666666666666668</c:v>
                </c:pt>
                <c:pt idx="1">
                  <c:v>5.5555555555555554</c:v>
                </c:pt>
                <c:pt idx="2">
                  <c:v>22.222222222222221</c:v>
                </c:pt>
                <c:pt idx="3">
                  <c:v>0</c:v>
                </c:pt>
                <c:pt idx="4">
                  <c:v>11.111111111111111</c:v>
                </c:pt>
                <c:pt idx="5">
                  <c:v>27.777777777777779</c:v>
                </c:pt>
                <c:pt idx="6">
                  <c:v>16.666666666666668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B-4C98-B275-1B191247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59760"/>
        <c:axId val="1"/>
      </c:barChart>
      <c:catAx>
        <c:axId val="40459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459760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09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75B1-4FF1-A54C-EB6F8E6E9F0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75B1-4FF1-A54C-EB6F8E6E9F0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75B1-4FF1-A54C-EB6F8E6E9F03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5B1-4FF1-A54C-EB6F8E6E9F03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5B1-4FF1-A54C-EB6F8E6E9F03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5B1-4FF1-A54C-EB6F8E6E9F0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75B1-4FF1-A54C-EB6F8E6E9F03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5B1-4FF1-A54C-EB6F8E6E9F03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75B1-4FF1-A54C-EB6F8E6E9F03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5B1-4FF1-A54C-EB6F8E6E9F03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75B1-4FF1-A54C-EB6F8E6E9F03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5B1-4FF1-A54C-EB6F8E6E9F03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75B1-4FF1-A54C-EB6F8E6E9F03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5B1-4FF1-A54C-EB6F8E6E9F03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75B1-4FF1-A54C-EB6F8E6E9F03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5B1-4FF1-A54C-EB6F8E6E9F03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75B1-4FF1-A54C-EB6F8E6E9F0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92</c:v>
                </c:pt>
                <c:pt idx="1">
                  <c:v>91</c:v>
                </c:pt>
                <c:pt idx="2">
                  <c:v>91.5</c:v>
                </c:pt>
                <c:pt idx="3">
                  <c:v>92</c:v>
                </c:pt>
                <c:pt idx="4">
                  <c:v>93</c:v>
                </c:pt>
                <c:pt idx="5">
                  <c:v>92.5</c:v>
                </c:pt>
                <c:pt idx="6">
                  <c:v>95</c:v>
                </c:pt>
                <c:pt idx="7">
                  <c:v>91</c:v>
                </c:pt>
                <c:pt idx="8">
                  <c:v>93</c:v>
                </c:pt>
                <c:pt idx="9">
                  <c:v>95</c:v>
                </c:pt>
                <c:pt idx="10">
                  <c:v>93</c:v>
                </c:pt>
                <c:pt idx="11">
                  <c:v>94</c:v>
                </c:pt>
                <c:pt idx="12">
                  <c:v>94</c:v>
                </c:pt>
                <c:pt idx="13">
                  <c:v>95</c:v>
                </c:pt>
                <c:pt idx="14">
                  <c:v>95</c:v>
                </c:pt>
                <c:pt idx="15">
                  <c:v>94.666666666666671</c:v>
                </c:pt>
                <c:pt idx="16">
                  <c:v>93.15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5B1-4FF1-A54C-EB6F8E6E9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458928"/>
        <c:axId val="1"/>
      </c:barChart>
      <c:catAx>
        <c:axId val="404589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458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413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F60-4786-BADD-2CC6041250C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60-4786-BADD-2CC6041250C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60-4786-BADD-2CC6041250CE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1558098188546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F60-4786-BADD-2CC6041250CE}"/>
                </c:ext>
              </c:extLst>
            </c:dLbl>
            <c:dLbl>
              <c:idx val="1"/>
              <c:layout>
                <c:manualLayout>
                  <c:x val="3.9740037904356486E-3"/>
                  <c:y val="-0.173230755991566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F60-4786-BADD-2CC6041250CE}"/>
                </c:ext>
              </c:extLst>
            </c:dLbl>
            <c:dLbl>
              <c:idx val="2"/>
              <c:layout>
                <c:manualLayout>
                  <c:x val="2.0466259117830603E-2"/>
                  <c:y val="-0.169952067466976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F60-4786-BADD-2CC6041250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60-4786-BADD-2CC604125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33.333333333333336</c:v>
                </c:pt>
                <c:pt idx="1">
                  <c:v>0</c:v>
                </c:pt>
                <c:pt idx="2">
                  <c:v>33.333333333333336</c:v>
                </c:pt>
                <c:pt idx="3">
                  <c:v>0</c:v>
                </c:pt>
                <c:pt idx="4">
                  <c:v>33.333333333333336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9-4C71-BDEF-AA72F37C2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58096"/>
        <c:axId val="1"/>
      </c:barChart>
      <c:catAx>
        <c:axId val="40458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45809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54262" name="Picture 1" descr="escudo blanco y negro">
          <a:extLst>
            <a:ext uri="{FF2B5EF4-FFF2-40B4-BE49-F238E27FC236}">
              <a16:creationId xmlns:a16="http://schemas.microsoft.com/office/drawing/2014/main" id="{A3AB8F9A-FE4B-4921-9B14-59C70ACF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695325</xdr:colOff>
      <xdr:row>81</xdr:row>
      <xdr:rowOff>133350</xdr:rowOff>
    </xdr:to>
    <xdr:graphicFrame macro="">
      <xdr:nvGraphicFramePr>
        <xdr:cNvPr id="3154263" name="Gráfico 2">
          <a:extLst>
            <a:ext uri="{FF2B5EF4-FFF2-40B4-BE49-F238E27FC236}">
              <a16:creationId xmlns:a16="http://schemas.microsoft.com/office/drawing/2014/main" id="{235FDCA1-3C51-41D8-8D7F-A26797914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657225</xdr:colOff>
      <xdr:row>99</xdr:row>
      <xdr:rowOff>304800</xdr:rowOff>
    </xdr:to>
    <xdr:graphicFrame macro="">
      <xdr:nvGraphicFramePr>
        <xdr:cNvPr id="3154264" name="Gráfico 7">
          <a:extLst>
            <a:ext uri="{FF2B5EF4-FFF2-40B4-BE49-F238E27FC236}">
              <a16:creationId xmlns:a16="http://schemas.microsoft.com/office/drawing/2014/main" id="{5EE73CB1-D07F-46AF-BF3C-714549DB8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3154265" name="Gráfico 9">
          <a:extLst>
            <a:ext uri="{FF2B5EF4-FFF2-40B4-BE49-F238E27FC236}">
              <a16:creationId xmlns:a16="http://schemas.microsoft.com/office/drawing/2014/main" id="{FD0F5B9E-DC3E-46FC-BE4A-95D1E8261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65521" name="Picture 1" descr="escudo blanco y negro">
          <a:extLst>
            <a:ext uri="{FF2B5EF4-FFF2-40B4-BE49-F238E27FC236}">
              <a16:creationId xmlns:a16="http://schemas.microsoft.com/office/drawing/2014/main" id="{B6640368-C519-483B-B8B6-7AC050E7E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57150</xdr:rowOff>
    </xdr:from>
    <xdr:to>
      <xdr:col>11</xdr:col>
      <xdr:colOff>695325</xdr:colOff>
      <xdr:row>80</xdr:row>
      <xdr:rowOff>133350</xdr:rowOff>
    </xdr:to>
    <xdr:graphicFrame macro="">
      <xdr:nvGraphicFramePr>
        <xdr:cNvPr id="3165522" name="Gráfico 2">
          <a:extLst>
            <a:ext uri="{FF2B5EF4-FFF2-40B4-BE49-F238E27FC236}">
              <a16:creationId xmlns:a16="http://schemas.microsoft.com/office/drawing/2014/main" id="{DDC45B8D-6E03-4F8D-BDC9-B31FC9BF2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19050</xdr:rowOff>
    </xdr:from>
    <xdr:to>
      <xdr:col>6</xdr:col>
      <xdr:colOff>657225</xdr:colOff>
      <xdr:row>98</xdr:row>
      <xdr:rowOff>304800</xdr:rowOff>
    </xdr:to>
    <xdr:graphicFrame macro="">
      <xdr:nvGraphicFramePr>
        <xdr:cNvPr id="3165523" name="Gráfico 3">
          <a:extLst>
            <a:ext uri="{FF2B5EF4-FFF2-40B4-BE49-F238E27FC236}">
              <a16:creationId xmlns:a16="http://schemas.microsoft.com/office/drawing/2014/main" id="{497D52A6-D8AA-4099-A243-0AD18C712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93</xdr:row>
      <xdr:rowOff>161925</xdr:rowOff>
    </xdr:from>
    <xdr:to>
      <xdr:col>12</xdr:col>
      <xdr:colOff>9525</xdr:colOff>
      <xdr:row>98</xdr:row>
      <xdr:rowOff>314325</xdr:rowOff>
    </xdr:to>
    <xdr:graphicFrame macro="">
      <xdr:nvGraphicFramePr>
        <xdr:cNvPr id="3165524" name="Gráfico 4">
          <a:extLst>
            <a:ext uri="{FF2B5EF4-FFF2-40B4-BE49-F238E27FC236}">
              <a16:creationId xmlns:a16="http://schemas.microsoft.com/office/drawing/2014/main" id="{1F2D2668-8AC9-436F-BF45-D3850365E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X4014"/>
  <sheetViews>
    <sheetView showRowColHeaders="0" showZeros="0" topLeftCell="A13" zoomScaleNormal="100" zoomScaleSheetLayoutView="90" workbookViewId="0">
      <pane xSplit="5" ySplit="2" topLeftCell="J15" activePane="bottomRight" state="frozen"/>
      <selection activeCell="A13" sqref="A13"/>
      <selection pane="topRight" activeCell="F13" sqref="F13"/>
      <selection pane="bottomLeft" activeCell="A15" sqref="A15"/>
      <selection pane="bottomRight" activeCell="J20" sqref="J20"/>
    </sheetView>
  </sheetViews>
  <sheetFormatPr baseColWidth="10" defaultColWidth="0" defaultRowHeight="15" customHeight="1" zeroHeight="1" x14ac:dyDescent="0.25"/>
  <cols>
    <col min="1" max="1" width="8.6640625" style="110" customWidth="1"/>
    <col min="2" max="3" width="37.44140625" style="146" customWidth="1"/>
    <col min="4" max="4" width="13.77734375" style="147" customWidth="1"/>
    <col min="5" max="5" width="16.6640625" style="148" customWidth="1"/>
    <col min="6" max="7" width="45.6640625" style="149" customWidth="1"/>
    <col min="8" max="8" width="23.21875" style="150" customWidth="1"/>
    <col min="9" max="9" width="6.88671875" style="147" bestFit="1" customWidth="1"/>
    <col min="10" max="10" width="39.33203125" style="147" customWidth="1"/>
    <col min="11" max="11" width="23.77734375" style="147" customWidth="1"/>
    <col min="12" max="14" width="11.77734375" style="147" customWidth="1"/>
    <col min="15" max="18" width="13.77734375" style="106" customWidth="1"/>
    <col min="19" max="19" width="13.77734375" style="106" hidden="1" customWidth="1"/>
    <col min="20" max="23" width="13.77734375" style="106" customWidth="1"/>
    <col min="24" max="24" width="13.77734375" style="106" hidden="1" customWidth="1"/>
    <col min="25" max="28" width="13.77734375" style="106" customWidth="1"/>
    <col min="29" max="29" width="13.77734375" style="106" hidden="1" customWidth="1"/>
    <col min="30" max="31" width="13.77734375" style="106" customWidth="1"/>
    <col min="32" max="32" width="10.5546875" style="107" customWidth="1"/>
    <col min="33" max="35" width="20.77734375" style="151" customWidth="1"/>
    <col min="36" max="38" width="15.109375" style="106" customWidth="1"/>
    <col min="39" max="39" width="12.6640625" style="106" hidden="1" customWidth="1"/>
    <col min="40" max="41" width="18.77734375" style="107" customWidth="1"/>
    <col min="42" max="42" width="16.6640625" style="107" hidden="1" customWidth="1"/>
    <col min="43" max="43" width="16.6640625" style="152" customWidth="1"/>
    <col min="44" max="44" width="20" style="108" customWidth="1"/>
    <col min="45" max="45" width="0.21875" style="183" customWidth="1"/>
    <col min="46" max="46" width="9.6640625" style="109" hidden="1" customWidth="1"/>
    <col min="47" max="47" width="5.77734375" style="109" hidden="1" customWidth="1"/>
    <col min="48" max="48" width="32" style="109" hidden="1" customWidth="1"/>
    <col min="49" max="50" width="19.33203125" style="109" hidden="1" customWidth="1"/>
    <col min="51" max="16384" width="0" style="109" hidden="1"/>
  </cols>
  <sheetData>
    <row r="1" spans="1:50" s="104" customFormat="1" ht="13.8" hidden="1" x14ac:dyDescent="0.25">
      <c r="A1" s="81"/>
      <c r="B1" s="82"/>
      <c r="C1" s="82"/>
      <c r="D1" s="83"/>
      <c r="E1" s="84"/>
      <c r="F1" s="85"/>
      <c r="G1" s="86"/>
      <c r="H1" s="81"/>
      <c r="I1" s="89" t="s">
        <v>110</v>
      </c>
      <c r="J1" s="83">
        <f>(COUNTIF($J$15:$J$64,"Ciencias Naturales y Educación Ambiental")+COUNTIF($J$15:$J$64,"Ciencias Naturales – Química")+COUNTIF($J$15:$J$64, "Ciencias Naturales – Física"))</f>
        <v>1</v>
      </c>
      <c r="L1" s="87"/>
      <c r="M1" s="87"/>
      <c r="N1" s="87" t="s">
        <v>54</v>
      </c>
      <c r="O1" s="81">
        <f>COUNT(O15:O64)</f>
        <v>6</v>
      </c>
      <c r="P1" s="81">
        <f>COUNT(P15:P64)</f>
        <v>6</v>
      </c>
      <c r="Q1" s="81">
        <f>COUNT(Q15:Q64)</f>
        <v>6</v>
      </c>
      <c r="R1" s="81">
        <f>COUNT(R15:R64)</f>
        <v>6</v>
      </c>
      <c r="S1" s="81"/>
      <c r="T1" s="81">
        <f>COUNT(T15:T64)</f>
        <v>6</v>
      </c>
      <c r="U1" s="81"/>
      <c r="V1" s="81">
        <f>COUNT(V15:V64)</f>
        <v>6</v>
      </c>
      <c r="W1" s="81">
        <f>COUNT(W15:W64)</f>
        <v>6</v>
      </c>
      <c r="X1" s="81"/>
      <c r="Y1" s="81">
        <f>COUNT(Y15:Y64)</f>
        <v>6</v>
      </c>
      <c r="Z1" s="81"/>
      <c r="AA1" s="81">
        <f>COUNT(AA15:AA64)</f>
        <v>6</v>
      </c>
      <c r="AB1" s="81">
        <f>COUNT(AB15:AB64)</f>
        <v>6</v>
      </c>
      <c r="AC1" s="81"/>
      <c r="AD1" s="81">
        <f>COUNT(AD15:AD64)</f>
        <v>6</v>
      </c>
      <c r="AE1" s="81" t="s">
        <v>128</v>
      </c>
      <c r="AF1" s="81">
        <f>SUM(AG1:AI1)</f>
        <v>3</v>
      </c>
      <c r="AG1" s="81">
        <f>COUNTIF(AG15:AG64,"Liderazgo")</f>
        <v>0</v>
      </c>
      <c r="AH1" s="81">
        <f>COUNTIF(AH15:AH64,"Liderazgo")</f>
        <v>0</v>
      </c>
      <c r="AI1" s="81">
        <f>COUNTIF(AI15:AI64,"Liderazgo")</f>
        <v>3</v>
      </c>
      <c r="AJ1" s="81">
        <f>COUNT(AJ15:AJ64)</f>
        <v>6</v>
      </c>
      <c r="AK1" s="81">
        <f>COUNT(AK15:AK64)</f>
        <v>6</v>
      </c>
      <c r="AL1" s="81">
        <f>COUNT(AL15:AL64)</f>
        <v>6</v>
      </c>
      <c r="AM1" s="81"/>
      <c r="AN1" s="81">
        <f>COUNT(AN15:AN64)</f>
        <v>6</v>
      </c>
      <c r="AO1" s="81"/>
      <c r="AP1" s="81"/>
      <c r="AQ1" s="81">
        <f>COUNT(AQ15:AQ64)</f>
        <v>6</v>
      </c>
      <c r="AR1" s="83">
        <f>COUNTIF(AR15:AR64, "NO SATISFACTORIO")</f>
        <v>0</v>
      </c>
      <c r="AS1" s="181"/>
    </row>
    <row r="2" spans="1:50" s="104" customFormat="1" ht="13.8" x14ac:dyDescent="0.25">
      <c r="A2" s="81"/>
      <c r="B2" s="82"/>
      <c r="C2" s="82"/>
      <c r="D2" s="83"/>
      <c r="E2" s="88"/>
      <c r="F2" s="86"/>
      <c r="G2" s="86"/>
      <c r="H2" s="81"/>
      <c r="I2" s="89" t="s">
        <v>95</v>
      </c>
      <c r="J2" s="83">
        <f>COUNTIF($J$15:$J$64,"Ciencias Sociales")</f>
        <v>0</v>
      </c>
      <c r="L2" s="89"/>
      <c r="M2" s="89"/>
      <c r="N2" s="89" t="s">
        <v>55</v>
      </c>
      <c r="O2" s="90">
        <f>AVERAGE(O15:O64)</f>
        <v>92.166666666666671</v>
      </c>
      <c r="P2" s="90">
        <f>AVERAGE(P15:P64)</f>
        <v>93.166666666666671</v>
      </c>
      <c r="Q2" s="90">
        <f>AVERAGE(Q15:Q64)</f>
        <v>92.333333333333329</v>
      </c>
      <c r="R2" s="90">
        <f>AVERAGE(R15:R64)</f>
        <v>93.333333333333329</v>
      </c>
      <c r="S2" s="90"/>
      <c r="T2" s="90">
        <f>AVERAGE(T15:T64)</f>
        <v>92.75</v>
      </c>
      <c r="U2" s="90"/>
      <c r="V2" s="90">
        <f>AVERAGE(V15:V64)</f>
        <v>93.666666666666671</v>
      </c>
      <c r="W2" s="90">
        <f>AVERAGE(W15:W64)</f>
        <v>93</v>
      </c>
      <c r="X2" s="90"/>
      <c r="Y2" s="90">
        <f>AVERAGE(Y15:Y64)</f>
        <v>93.333333333333329</v>
      </c>
      <c r="Z2" s="90"/>
      <c r="AA2" s="90">
        <f>AVERAGE(AA15:AA64)</f>
        <v>91.666666666666671</v>
      </c>
      <c r="AB2" s="90">
        <f>AVERAGE(AB15:AB64)</f>
        <v>92.833333333333329</v>
      </c>
      <c r="AC2" s="90"/>
      <c r="AD2" s="90">
        <f>AVERAGE(AD15:AD64)</f>
        <v>92.25</v>
      </c>
      <c r="AE2" s="90" t="s">
        <v>129</v>
      </c>
      <c r="AF2" s="81">
        <f t="shared" ref="AF2:AF7" si="0">SUM(AG2:AI2)</f>
        <v>1</v>
      </c>
      <c r="AG2" s="81">
        <f>COUNTIF(AG15:AG64,"Comunicación y relaciones")</f>
        <v>0</v>
      </c>
      <c r="AH2" s="81">
        <f>COUNTIF(AH15:AH64,"Comunicación y relaciones")</f>
        <v>1</v>
      </c>
      <c r="AI2" s="81">
        <f>COUNTIF(AI15:AI64,"Comunicación y relaciones")</f>
        <v>0</v>
      </c>
      <c r="AJ2" s="90">
        <f>AVERAGE(AJ15:AJ64)</f>
        <v>93</v>
      </c>
      <c r="AK2" s="90">
        <f>AVERAGE(AK15:AK64)</f>
        <v>93.333333333333329</v>
      </c>
      <c r="AL2" s="90">
        <f>AVERAGE(AL15:AL64)</f>
        <v>92.833333333333329</v>
      </c>
      <c r="AM2" s="90"/>
      <c r="AN2" s="90">
        <f>AVERAGE(AN15:AN64)</f>
        <v>93.055555555555557</v>
      </c>
      <c r="AO2" s="90"/>
      <c r="AP2" s="90"/>
      <c r="AQ2" s="90">
        <f>AVERAGE(AQ15:AQ64)</f>
        <v>92.933333333333337</v>
      </c>
      <c r="AR2" s="83">
        <f>COUNTIF(AR15:AR64, "SATISFACTORIO")</f>
        <v>0</v>
      </c>
      <c r="AS2" s="182"/>
    </row>
    <row r="3" spans="1:50" s="104" customFormat="1" ht="13.8" x14ac:dyDescent="0.25">
      <c r="A3" s="81"/>
      <c r="B3" s="82"/>
      <c r="C3" s="82"/>
      <c r="D3" s="83"/>
      <c r="E3" s="88"/>
      <c r="F3" s="86"/>
      <c r="G3" s="86"/>
      <c r="H3" s="81"/>
      <c r="I3" s="89" t="s">
        <v>143</v>
      </c>
      <c r="J3" s="83">
        <f>(COUNTIF($J$15:$J$64,"Educación Artística y Cultural (Integral)")+COUNTIF($J$15:$J$64,"Educación Artística y Cultural – Plásticas")+COUNTIF($J$15:$J$64,"Educación Artística y Cultural – Música")+COUNTIF($J$15:$J$64, "Educación Artística y Cultural – A. Escénicas")+COUNTIF($J$15:$J$64, "Educación Artística y Cultural – Danzas"))</f>
        <v>0</v>
      </c>
      <c r="L3" s="89"/>
      <c r="M3" s="89"/>
      <c r="N3" s="89" t="s">
        <v>63</v>
      </c>
      <c r="O3" s="90">
        <f>IF(O1&gt;1, STDEV(O15:O64))</f>
        <v>1.7224014243685084</v>
      </c>
      <c r="P3" s="90">
        <f>IF(P1&gt;1, STDEV(P15:P64))</f>
        <v>1.7224014243685084</v>
      </c>
      <c r="Q3" s="90">
        <f>IF(Q1&gt;1, STDEV(Q15:Q64))</f>
        <v>1.96638416050035</v>
      </c>
      <c r="R3" s="90">
        <f>IF(R1&gt;1, STDEV(R15:R64))</f>
        <v>1.2110601416389968</v>
      </c>
      <c r="S3" s="90"/>
      <c r="T3" s="90">
        <f>IF(T1&gt;1, STDEV(T15:T64))</f>
        <v>1.4916433890176297</v>
      </c>
      <c r="U3" s="90"/>
      <c r="V3" s="90">
        <f>IF(V1&gt;1, STDEV(V15:V64))</f>
        <v>1.2110601416389968</v>
      </c>
      <c r="W3" s="90">
        <f>IF(W1&gt;1, STDEV(W15:W64))</f>
        <v>2.2803508501982761</v>
      </c>
      <c r="X3" s="90"/>
      <c r="Y3" s="90">
        <f>IF(Y1&gt;1, STDEV(Y15:Y64))</f>
        <v>1.1254628677422756</v>
      </c>
      <c r="Z3" s="90"/>
      <c r="AA3" s="90">
        <f>IF(AA1&gt;1, STDEV(AA15:AA64))</f>
        <v>3.8815804341359033</v>
      </c>
      <c r="AB3" s="90">
        <f>IF(AB1&gt;1, STDEV(AB15:AB64))</f>
        <v>2.4013884872437168</v>
      </c>
      <c r="AC3" s="90"/>
      <c r="AD3" s="90">
        <f>IF(AD1&gt;1, STDEV(AD15:AD64))</f>
        <v>2.7883686987197374</v>
      </c>
      <c r="AE3" s="90" t="s">
        <v>130</v>
      </c>
      <c r="AF3" s="81">
        <f t="shared" si="0"/>
        <v>4</v>
      </c>
      <c r="AG3" s="81">
        <f>COUNTIF(AG15:AG64,"Trabajo en equipo")</f>
        <v>0</v>
      </c>
      <c r="AH3" s="81">
        <f>COUNTIF(AH15:AH64,"Trabajo en equipo")</f>
        <v>2</v>
      </c>
      <c r="AI3" s="81">
        <f>COUNTIF(AI15:AI64,"Trabajo en equipo")</f>
        <v>2</v>
      </c>
      <c r="AJ3" s="90">
        <f>IF(AJ1&gt;1, STDEV(AJ15:AJ64))</f>
        <v>2</v>
      </c>
      <c r="AK3" s="90">
        <f>IF(AK1&gt;1, STDEV(AK15:AK64))</f>
        <v>1.8618986725025255</v>
      </c>
      <c r="AL3" s="90">
        <f>IF(AL1&gt;1, STDEV(AL15:AL64))</f>
        <v>2.4013884872437168</v>
      </c>
      <c r="AM3" s="90"/>
      <c r="AN3" s="90">
        <f>IF(AN1&gt;1, STDEV(AN15:AN64))</f>
        <v>1.2003086022939</v>
      </c>
      <c r="AO3" s="90"/>
      <c r="AP3" s="90"/>
      <c r="AQ3" s="90">
        <f>IF(AQ1&gt;1, STDEV(AQ15:AQ64))</f>
        <v>1.1919172230766131</v>
      </c>
      <c r="AR3" s="83">
        <f>COUNTIF(AR15:AR64, "SOBRESALIENTE")</f>
        <v>6</v>
      </c>
      <c r="AS3" s="182"/>
    </row>
    <row r="4" spans="1:50" s="104" customFormat="1" ht="13.8" x14ac:dyDescent="0.25">
      <c r="A4" s="81"/>
      <c r="B4" s="82"/>
      <c r="C4" s="82"/>
      <c r="D4" s="83"/>
      <c r="E4" s="88"/>
      <c r="F4" s="86"/>
      <c r="G4" s="86"/>
      <c r="H4" s="81"/>
      <c r="I4" s="89" t="s">
        <v>100</v>
      </c>
      <c r="J4" s="83">
        <f>COUNTIF($J$15:$J$64,"Educación Física, Recreación y Deportes")</f>
        <v>0</v>
      </c>
      <c r="L4" s="89"/>
      <c r="M4" s="89"/>
      <c r="N4" s="89" t="s">
        <v>65</v>
      </c>
      <c r="O4" s="90">
        <f>MIN(O15:O64)</f>
        <v>90</v>
      </c>
      <c r="P4" s="90">
        <f>MIN(P15:P64)</f>
        <v>91</v>
      </c>
      <c r="Q4" s="90">
        <f>MIN(Q15:Q64)</f>
        <v>89</v>
      </c>
      <c r="R4" s="90">
        <f>MIN(R15:R64)</f>
        <v>92</v>
      </c>
      <c r="S4" s="90"/>
      <c r="T4" s="90">
        <f>MIN(T15:T64)</f>
        <v>90.75</v>
      </c>
      <c r="U4" s="90"/>
      <c r="V4" s="90">
        <f>MIN(V15:V64)</f>
        <v>92</v>
      </c>
      <c r="W4" s="90">
        <f>MIN(W15:W64)</f>
        <v>90</v>
      </c>
      <c r="X4" s="90"/>
      <c r="Y4" s="90">
        <f>MIN(Y15:Y64)</f>
        <v>92</v>
      </c>
      <c r="Z4" s="90"/>
      <c r="AA4" s="90">
        <f>MIN(AA15:AA64)</f>
        <v>85</v>
      </c>
      <c r="AB4" s="90">
        <f>MIN(AB15:AB64)</f>
        <v>90</v>
      </c>
      <c r="AC4" s="90"/>
      <c r="AD4" s="90">
        <f>MIN(AD15:AD64)</f>
        <v>87.5</v>
      </c>
      <c r="AE4" s="90" t="s">
        <v>131</v>
      </c>
      <c r="AF4" s="81">
        <f t="shared" si="0"/>
        <v>0</v>
      </c>
      <c r="AG4" s="81">
        <f>COUNTIF(AG15:AG64,"Negociación y mediación")</f>
        <v>0</v>
      </c>
      <c r="AH4" s="81">
        <f>COUNTIF(AH15:AH64,"Negociación y mediación")</f>
        <v>0</v>
      </c>
      <c r="AI4" s="81">
        <f>COUNTIF(AI15:AI64,"Negociación y mediación")</f>
        <v>0</v>
      </c>
      <c r="AJ4" s="90">
        <f>MIN(AJ15:AJ64)</f>
        <v>90</v>
      </c>
      <c r="AK4" s="90">
        <f>MIN(AK15:AK64)</f>
        <v>91</v>
      </c>
      <c r="AL4" s="90">
        <f>MIN(AL15:AL64)</f>
        <v>89</v>
      </c>
      <c r="AM4" s="90"/>
      <c r="AN4" s="90">
        <f>MIN(AN15:AN64)</f>
        <v>91.666666666666671</v>
      </c>
      <c r="AO4" s="90"/>
      <c r="AP4" s="90"/>
      <c r="AQ4" s="90">
        <f>MIN(AQ15:AQ64)</f>
        <v>91.5</v>
      </c>
      <c r="AR4" s="83"/>
      <c r="AS4" s="182"/>
    </row>
    <row r="5" spans="1:50" s="104" customFormat="1" ht="13.8" x14ac:dyDescent="0.25">
      <c r="A5" s="81"/>
      <c r="B5" s="82"/>
      <c r="C5" s="82"/>
      <c r="D5" s="91"/>
      <c r="E5" s="84"/>
      <c r="F5" s="85"/>
      <c r="G5" s="86"/>
      <c r="H5" s="81"/>
      <c r="I5" s="89" t="s">
        <v>144</v>
      </c>
      <c r="J5" s="83">
        <f>COUNTIF($J$15:$J$64,"Educación Ética y en Valores")</f>
        <v>0</v>
      </c>
      <c r="L5" s="89"/>
      <c r="M5" s="89"/>
      <c r="N5" s="89" t="s">
        <v>66</v>
      </c>
      <c r="O5" s="90">
        <f>MAX(O15:O64)</f>
        <v>95</v>
      </c>
      <c r="P5" s="90">
        <f>MAX(P15:P64)</f>
        <v>96</v>
      </c>
      <c r="Q5" s="90">
        <f>MAX(Q15:Q64)</f>
        <v>94</v>
      </c>
      <c r="R5" s="90">
        <f>MAX(R15:R64)</f>
        <v>95</v>
      </c>
      <c r="S5" s="90"/>
      <c r="T5" s="90">
        <f>MAX(T15:T64)</f>
        <v>94.75</v>
      </c>
      <c r="U5" s="90"/>
      <c r="V5" s="90">
        <f>MAX(V15:V64)</f>
        <v>95</v>
      </c>
      <c r="W5" s="90">
        <f>MAX(W15:W64)</f>
        <v>96</v>
      </c>
      <c r="X5" s="90"/>
      <c r="Y5" s="90">
        <f>MAX(Y15:Y64)</f>
        <v>94.5</v>
      </c>
      <c r="Z5" s="90"/>
      <c r="AA5" s="90">
        <f>MAX(AA15:AA64)</f>
        <v>95</v>
      </c>
      <c r="AB5" s="90">
        <f>MAX(AB15:AB64)</f>
        <v>96</v>
      </c>
      <c r="AC5" s="90"/>
      <c r="AD5" s="90">
        <f>MAX(AD15:AD64)</f>
        <v>95.5</v>
      </c>
      <c r="AE5" s="90" t="s">
        <v>132</v>
      </c>
      <c r="AF5" s="81">
        <f t="shared" si="0"/>
        <v>2</v>
      </c>
      <c r="AG5" s="81">
        <f>COUNTIF(AG15:AG64,"Compromiso social")</f>
        <v>0</v>
      </c>
      <c r="AH5" s="81">
        <f>COUNTIF(AH15:AH64,"Compromiso social")</f>
        <v>1</v>
      </c>
      <c r="AI5" s="81">
        <f>COUNTIF(AI15:AI64,"Compromiso social")</f>
        <v>1</v>
      </c>
      <c r="AJ5" s="90">
        <f>MAX(AJ15:AJ64)</f>
        <v>95</v>
      </c>
      <c r="AK5" s="90">
        <f>MAX(AK15:AK64)</f>
        <v>95</v>
      </c>
      <c r="AL5" s="90">
        <f>MAX(AL15:AL64)</f>
        <v>95</v>
      </c>
      <c r="AM5" s="90"/>
      <c r="AN5" s="90">
        <f>MAX(AN15:AN64)</f>
        <v>94.333333333333329</v>
      </c>
      <c r="AO5" s="90"/>
      <c r="AP5" s="90"/>
      <c r="AQ5" s="90">
        <f>MAX(AQ15:AQ64)</f>
        <v>94.7</v>
      </c>
      <c r="AR5" s="83"/>
      <c r="AS5" s="182"/>
    </row>
    <row r="6" spans="1:50" s="104" customFormat="1" ht="13.8" x14ac:dyDescent="0.25">
      <c r="A6" s="81"/>
      <c r="B6" s="82"/>
      <c r="C6" s="82"/>
      <c r="D6" s="91"/>
      <c r="E6" s="84"/>
      <c r="F6" s="85"/>
      <c r="G6" s="86"/>
      <c r="H6" s="81"/>
      <c r="I6" s="89" t="s">
        <v>102</v>
      </c>
      <c r="J6" s="83">
        <f>COUNTIF($J$15:$J$64,"Educación Religiosa")</f>
        <v>0</v>
      </c>
      <c r="L6" s="89"/>
      <c r="M6" s="89"/>
      <c r="N6" s="89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 t="s">
        <v>133</v>
      </c>
      <c r="AF6" s="81">
        <f t="shared" si="0"/>
        <v>5</v>
      </c>
      <c r="AG6" s="81">
        <f>COUNTIF(AG15:AG64,"Iniciativa")</f>
        <v>4</v>
      </c>
      <c r="AH6" s="81">
        <f>COUNTIF(AH15:AH64,"Iniciativa")</f>
        <v>1</v>
      </c>
      <c r="AI6" s="81">
        <f>COUNTIF(AI15:AI64,"Iniciativa")</f>
        <v>0</v>
      </c>
      <c r="AJ6" s="90"/>
      <c r="AK6" s="90"/>
      <c r="AL6" s="90"/>
      <c r="AM6" s="90"/>
      <c r="AN6" s="90"/>
      <c r="AO6" s="90"/>
      <c r="AP6" s="90"/>
      <c r="AQ6" s="90"/>
      <c r="AR6" s="83"/>
      <c r="AS6" s="182"/>
    </row>
    <row r="7" spans="1:50" s="104" customFormat="1" ht="13.8" x14ac:dyDescent="0.25">
      <c r="A7" s="81"/>
      <c r="B7" s="82"/>
      <c r="C7" s="82"/>
      <c r="D7" s="91"/>
      <c r="E7" s="84"/>
      <c r="F7" s="85"/>
      <c r="G7" s="86"/>
      <c r="H7" s="81"/>
      <c r="I7" s="89" t="s">
        <v>103</v>
      </c>
      <c r="J7" s="83">
        <f>COUNTIF($J$15:$J$64,"Humanidades - Lengua Castellana")</f>
        <v>0</v>
      </c>
      <c r="L7" s="89"/>
      <c r="M7" s="89"/>
      <c r="N7" s="89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 t="s">
        <v>134</v>
      </c>
      <c r="AF7" s="81">
        <f t="shared" si="0"/>
        <v>3</v>
      </c>
      <c r="AG7" s="81">
        <f>COUNTIF(AG15:AG64,"Orientación al logro")</f>
        <v>2</v>
      </c>
      <c r="AH7" s="81">
        <f>COUNTIF(AH15:AH64,"Orientación al logro")</f>
        <v>1</v>
      </c>
      <c r="AI7" s="81">
        <f>COUNTIF(AI15:AI64,"Orientación al logro")</f>
        <v>0</v>
      </c>
      <c r="AJ7" s="90"/>
      <c r="AK7" s="90"/>
      <c r="AL7" s="90"/>
      <c r="AM7" s="90"/>
      <c r="AN7" s="90"/>
      <c r="AO7" s="90"/>
      <c r="AP7" s="90"/>
      <c r="AQ7" s="90"/>
      <c r="AR7" s="83"/>
      <c r="AS7" s="182"/>
    </row>
    <row r="8" spans="1:50" s="104" customFormat="1" ht="13.8" x14ac:dyDescent="0.25">
      <c r="A8" s="81"/>
      <c r="B8" s="82"/>
      <c r="C8" s="82"/>
      <c r="D8" s="91"/>
      <c r="E8" s="84"/>
      <c r="F8" s="85"/>
      <c r="G8" s="86"/>
      <c r="H8" s="81"/>
      <c r="I8" s="89" t="s">
        <v>145</v>
      </c>
      <c r="J8" s="83">
        <f>COUNTIF($J$15:$J$64,"Idioma Extranjero – Francés")+COUNTIF($J$15:$J$64, "Idioma Extranjero – Inglés")</f>
        <v>0</v>
      </c>
      <c r="L8" s="89"/>
      <c r="M8" s="89"/>
      <c r="N8" s="89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83"/>
      <c r="AS8" s="182"/>
    </row>
    <row r="9" spans="1:50" s="104" customFormat="1" ht="13.8" x14ac:dyDescent="0.25">
      <c r="A9" s="81"/>
      <c r="B9" s="82"/>
      <c r="C9" s="82"/>
      <c r="D9" s="91"/>
      <c r="E9" s="84"/>
      <c r="F9" s="85"/>
      <c r="G9" s="86"/>
      <c r="H9" s="81"/>
      <c r="I9" s="89" t="s">
        <v>39</v>
      </c>
      <c r="J9" s="83">
        <f>COUNTIF($J$15:$J$64,"Matemáticas")</f>
        <v>0</v>
      </c>
      <c r="L9" s="89"/>
      <c r="M9" s="89"/>
      <c r="N9" s="89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83"/>
      <c r="AS9" s="182"/>
    </row>
    <row r="10" spans="1:50" s="104" customFormat="1" ht="13.8" x14ac:dyDescent="0.25">
      <c r="A10" s="81"/>
      <c r="B10" s="82"/>
      <c r="C10" s="82"/>
      <c r="D10" s="91"/>
      <c r="E10" s="84"/>
      <c r="F10" s="85"/>
      <c r="G10" s="86"/>
      <c r="H10" s="81"/>
      <c r="I10" s="89" t="s">
        <v>106</v>
      </c>
      <c r="J10" s="83">
        <f>COUNTIF($J$15:$J$64,"Tecnología e Informática")</f>
        <v>0</v>
      </c>
      <c r="L10" s="89"/>
      <c r="M10" s="89"/>
      <c r="N10" s="89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83"/>
      <c r="AS10" s="182"/>
    </row>
    <row r="11" spans="1:50" s="104" customFormat="1" ht="13.8" x14ac:dyDescent="0.25">
      <c r="A11" s="81"/>
      <c r="B11" s="82"/>
      <c r="C11" s="82"/>
      <c r="D11" s="91"/>
      <c r="E11" s="84"/>
      <c r="F11" s="85"/>
      <c r="G11" s="86"/>
      <c r="H11" s="81"/>
      <c r="I11" s="89" t="s">
        <v>46</v>
      </c>
      <c r="J11" s="83">
        <f>COUNTIF($J$15:$J$64,"Filosofía")</f>
        <v>0</v>
      </c>
      <c r="L11" s="89"/>
      <c r="M11" s="89"/>
      <c r="N11" s="89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83"/>
      <c r="AS11" s="182"/>
    </row>
    <row r="12" spans="1:50" s="104" customFormat="1" ht="13.8" x14ac:dyDescent="0.25">
      <c r="A12" s="81"/>
      <c r="B12" s="82"/>
      <c r="C12" s="82"/>
      <c r="D12" s="91"/>
      <c r="E12" s="84"/>
      <c r="F12" s="85"/>
      <c r="G12" s="86"/>
      <c r="H12" s="81"/>
      <c r="I12" s="89" t="s">
        <v>109</v>
      </c>
      <c r="J12" s="83">
        <f>COUNTIF($J$15:$J$64,"Ciencias Económicas y Políticas")</f>
        <v>0</v>
      </c>
      <c r="L12" s="89"/>
      <c r="M12" s="89"/>
      <c r="N12" s="89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83"/>
      <c r="AS12" s="182"/>
    </row>
    <row r="13" spans="1:50" s="145" customFormat="1" ht="30" customHeight="1" x14ac:dyDescent="0.25">
      <c r="A13" s="228" t="s">
        <v>59</v>
      </c>
      <c r="B13" s="227" t="s">
        <v>163</v>
      </c>
      <c r="C13" s="227" t="s">
        <v>71</v>
      </c>
      <c r="D13" s="227" t="s">
        <v>25</v>
      </c>
      <c r="E13" s="227"/>
      <c r="F13" s="227"/>
      <c r="G13" s="227"/>
      <c r="H13" s="227"/>
      <c r="I13" s="227"/>
      <c r="J13" s="227"/>
      <c r="K13" s="227"/>
      <c r="L13" s="227" t="s">
        <v>167</v>
      </c>
      <c r="M13" s="227"/>
      <c r="N13" s="227"/>
      <c r="O13" s="227" t="s">
        <v>26</v>
      </c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 t="s">
        <v>161</v>
      </c>
      <c r="AH13" s="227"/>
      <c r="AI13" s="227"/>
      <c r="AJ13" s="227" t="s">
        <v>162</v>
      </c>
      <c r="AK13" s="227"/>
      <c r="AL13" s="227"/>
      <c r="AM13" s="227"/>
      <c r="AN13" s="227"/>
      <c r="AO13" s="227"/>
      <c r="AP13" s="186"/>
      <c r="AQ13" s="227" t="s">
        <v>27</v>
      </c>
      <c r="AR13" s="227"/>
      <c r="AS13" s="185"/>
      <c r="AT13" s="179" t="s">
        <v>33</v>
      </c>
      <c r="AU13" s="93" t="s">
        <v>7</v>
      </c>
      <c r="AV13" s="93" t="s">
        <v>38</v>
      </c>
      <c r="AW13" s="93" t="s">
        <v>47</v>
      </c>
      <c r="AX13" s="93" t="s">
        <v>111</v>
      </c>
    </row>
    <row r="14" spans="1:50" s="145" customFormat="1" ht="30" customHeight="1" x14ac:dyDescent="0.25">
      <c r="A14" s="228"/>
      <c r="B14" s="227"/>
      <c r="C14" s="227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3</v>
      </c>
      <c r="K14" s="186" t="s">
        <v>4</v>
      </c>
      <c r="L14" s="186" t="s">
        <v>112</v>
      </c>
      <c r="M14" s="186" t="s">
        <v>113</v>
      </c>
      <c r="N14" s="186" t="s">
        <v>114</v>
      </c>
      <c r="O14" s="186" t="s">
        <v>9</v>
      </c>
      <c r="P14" s="186" t="s">
        <v>28</v>
      </c>
      <c r="Q14" s="186" t="s">
        <v>10</v>
      </c>
      <c r="R14" s="186" t="s">
        <v>91</v>
      </c>
      <c r="S14" s="186" t="s">
        <v>117</v>
      </c>
      <c r="T14" s="186" t="s">
        <v>115</v>
      </c>
      <c r="U14" s="186" t="s">
        <v>112</v>
      </c>
      <c r="V14" s="186" t="s">
        <v>12</v>
      </c>
      <c r="W14" s="186" t="s">
        <v>13</v>
      </c>
      <c r="X14" s="186" t="s">
        <v>118</v>
      </c>
      <c r="Y14" s="186" t="s">
        <v>116</v>
      </c>
      <c r="Z14" s="186" t="s">
        <v>113</v>
      </c>
      <c r="AA14" s="186" t="s">
        <v>14</v>
      </c>
      <c r="AB14" s="186" t="s">
        <v>92</v>
      </c>
      <c r="AC14" s="186" t="s">
        <v>119</v>
      </c>
      <c r="AD14" s="186" t="s">
        <v>120</v>
      </c>
      <c r="AE14" s="186" t="s">
        <v>114</v>
      </c>
      <c r="AF14" s="186" t="s">
        <v>121</v>
      </c>
      <c r="AG14" s="186" t="s">
        <v>122</v>
      </c>
      <c r="AH14" s="186" t="s">
        <v>126</v>
      </c>
      <c r="AI14" s="186" t="s">
        <v>127</v>
      </c>
      <c r="AJ14" s="186" t="s">
        <v>123</v>
      </c>
      <c r="AK14" s="186" t="s">
        <v>124</v>
      </c>
      <c r="AL14" s="186" t="s">
        <v>125</v>
      </c>
      <c r="AM14" s="186" t="s">
        <v>64</v>
      </c>
      <c r="AN14" s="186" t="s">
        <v>21</v>
      </c>
      <c r="AO14" s="186" t="s">
        <v>22</v>
      </c>
      <c r="AP14" s="186" t="s">
        <v>64</v>
      </c>
      <c r="AQ14" s="186" t="s">
        <v>23</v>
      </c>
      <c r="AR14" s="219" t="s">
        <v>24</v>
      </c>
      <c r="AS14" s="185"/>
      <c r="AT14" s="180" t="s">
        <v>34</v>
      </c>
      <c r="AU14" s="95" t="s">
        <v>36</v>
      </c>
      <c r="AV14" s="105" t="s">
        <v>110</v>
      </c>
      <c r="AW14" s="95" t="s">
        <v>48</v>
      </c>
      <c r="AX14" s="94" t="s">
        <v>15</v>
      </c>
    </row>
    <row r="15" spans="1:50" ht="15" customHeight="1" x14ac:dyDescent="0.25">
      <c r="A15" s="184">
        <v>1</v>
      </c>
      <c r="B15" s="198" t="s">
        <v>173</v>
      </c>
      <c r="C15" s="205" t="s">
        <v>175</v>
      </c>
      <c r="D15" s="201" t="s">
        <v>34</v>
      </c>
      <c r="E15" s="295">
        <v>13493480</v>
      </c>
      <c r="F15" s="296" t="s">
        <v>176</v>
      </c>
      <c r="G15" s="220" t="s">
        <v>182</v>
      </c>
      <c r="H15" s="203">
        <v>254264000506</v>
      </c>
      <c r="I15" s="202" t="s">
        <v>36</v>
      </c>
      <c r="J15" s="195" t="s">
        <v>49</v>
      </c>
      <c r="K15" s="202" t="s">
        <v>49</v>
      </c>
      <c r="L15" s="201">
        <v>40</v>
      </c>
      <c r="M15" s="201">
        <v>20</v>
      </c>
      <c r="N15" s="201">
        <v>10</v>
      </c>
      <c r="O15" s="201">
        <v>91</v>
      </c>
      <c r="P15" s="201">
        <v>91</v>
      </c>
      <c r="Q15" s="201">
        <v>91</v>
      </c>
      <c r="R15" s="201">
        <v>92</v>
      </c>
      <c r="S15" s="106">
        <f t="shared" ref="S15:S55" si="1">SUM(O15:R15)</f>
        <v>365</v>
      </c>
      <c r="T15" s="144">
        <f t="shared" ref="T15:T55" si="2">IF(S15&gt;0,AVERAGE(O15:R15))</f>
        <v>91.25</v>
      </c>
      <c r="U15" s="144">
        <f t="shared" ref="U15:U55" si="3">(T15*L15)/100</f>
        <v>36.5</v>
      </c>
      <c r="V15" s="201">
        <v>94</v>
      </c>
      <c r="W15" s="201">
        <v>95</v>
      </c>
      <c r="X15" s="106">
        <f>SUM(V15:W15)</f>
        <v>189</v>
      </c>
      <c r="Y15" s="144">
        <f>IF(X15&gt;0,AVERAGE(V15:W15))</f>
        <v>94.5</v>
      </c>
      <c r="Z15" s="144">
        <f t="shared" ref="Z15:Z55" si="4">(Y15*M15)/100</f>
        <v>18.899999999999999</v>
      </c>
      <c r="AA15" s="201">
        <v>90</v>
      </c>
      <c r="AB15" s="201">
        <v>93</v>
      </c>
      <c r="AC15" s="106">
        <f>SUM(AA15:AB15)</f>
        <v>183</v>
      </c>
      <c r="AD15" s="144">
        <f>IF(AC15&gt;0,AVERAGE(AA15:AB15))</f>
        <v>91.5</v>
      </c>
      <c r="AE15" s="144">
        <f t="shared" ref="AE15:AE55" si="5">(AD15*N15)/100</f>
        <v>9.15</v>
      </c>
      <c r="AF15" s="107">
        <f>U15+Z15+AE15</f>
        <v>64.55</v>
      </c>
      <c r="AG15" s="205" t="s">
        <v>19</v>
      </c>
      <c r="AH15" s="205" t="s">
        <v>16</v>
      </c>
      <c r="AI15" s="205" t="s">
        <v>15</v>
      </c>
      <c r="AJ15" s="201">
        <v>91</v>
      </c>
      <c r="AK15" s="201">
        <v>95</v>
      </c>
      <c r="AL15" s="201">
        <v>95</v>
      </c>
      <c r="AM15" s="106">
        <f>SUM(AJ15:AL15)</f>
        <v>281</v>
      </c>
      <c r="AN15" s="107">
        <f>IF(AM15&gt;0,AVERAGE(AJ15:AL15))</f>
        <v>93.666666666666671</v>
      </c>
      <c r="AO15" s="107">
        <f>AN15*0.3</f>
        <v>28.1</v>
      </c>
      <c r="AP15" s="107">
        <f>S15+X15+AC15+AM15</f>
        <v>1018</v>
      </c>
      <c r="AQ15" s="107">
        <f t="shared" ref="AQ15:AQ46" si="6">IF(AP15&gt;0,(AF15+AO15))</f>
        <v>92.65</v>
      </c>
      <c r="AR15" s="218" t="str">
        <f>IF(AQ15=FALSE,FALSE,IF(AQ15&lt;60,"NO SATISFACTORIO",IF(AQ15&gt;=90,"SOBRESALIENTE","SATISFACTORIO")))</f>
        <v>SOBRESALIENTE</v>
      </c>
      <c r="AT15" s="105" t="s">
        <v>35</v>
      </c>
      <c r="AU15" s="105" t="s">
        <v>37</v>
      </c>
      <c r="AV15" s="105" t="s">
        <v>95</v>
      </c>
      <c r="AW15" s="105" t="s">
        <v>49</v>
      </c>
      <c r="AX15" s="109" t="s">
        <v>16</v>
      </c>
    </row>
    <row r="16" spans="1:50" ht="15" customHeight="1" x14ac:dyDescent="0.25">
      <c r="A16" s="184">
        <v>2</v>
      </c>
      <c r="B16" s="198" t="s">
        <v>173</v>
      </c>
      <c r="C16" s="205" t="s">
        <v>175</v>
      </c>
      <c r="D16" s="201" t="s">
        <v>34</v>
      </c>
      <c r="E16" s="296">
        <v>60317042</v>
      </c>
      <c r="F16" s="296" t="s">
        <v>177</v>
      </c>
      <c r="G16" s="220" t="s">
        <v>182</v>
      </c>
      <c r="H16" s="203">
        <v>254264000506</v>
      </c>
      <c r="I16" s="202" t="s">
        <v>36</v>
      </c>
      <c r="J16" s="195" t="s">
        <v>49</v>
      </c>
      <c r="K16" s="202" t="s">
        <v>49</v>
      </c>
      <c r="L16" s="201">
        <v>40</v>
      </c>
      <c r="M16" s="201">
        <v>20</v>
      </c>
      <c r="N16" s="201">
        <v>10</v>
      </c>
      <c r="O16" s="201">
        <v>93</v>
      </c>
      <c r="P16" s="201">
        <v>94</v>
      </c>
      <c r="Q16" s="201">
        <v>93</v>
      </c>
      <c r="R16" s="201">
        <v>94</v>
      </c>
      <c r="S16" s="106">
        <f t="shared" si="1"/>
        <v>374</v>
      </c>
      <c r="T16" s="144">
        <f t="shared" si="2"/>
        <v>93.5</v>
      </c>
      <c r="U16" s="144">
        <f t="shared" si="3"/>
        <v>37.4</v>
      </c>
      <c r="V16" s="201">
        <v>92</v>
      </c>
      <c r="W16" s="201">
        <v>93</v>
      </c>
      <c r="X16" s="106">
        <f t="shared" ref="X16:X64" si="7">SUM(V16:W16)</f>
        <v>185</v>
      </c>
      <c r="Y16" s="144">
        <f t="shared" ref="Y16:Y64" si="8">IF(X16&gt;0,AVERAGE(V16:W16))</f>
        <v>92.5</v>
      </c>
      <c r="Z16" s="144">
        <f t="shared" si="4"/>
        <v>18.5</v>
      </c>
      <c r="AA16" s="201">
        <v>91</v>
      </c>
      <c r="AB16" s="201">
        <v>94</v>
      </c>
      <c r="AC16" s="106">
        <f t="shared" ref="AC16:AC64" si="9">SUM(AA16:AB16)</f>
        <v>185</v>
      </c>
      <c r="AD16" s="144">
        <f t="shared" ref="AD16:AD64" si="10">IF(AC16&gt;0,AVERAGE(AA16:AB16))</f>
        <v>92.5</v>
      </c>
      <c r="AE16" s="144">
        <f t="shared" si="5"/>
        <v>9.25</v>
      </c>
      <c r="AF16" s="107">
        <f t="shared" ref="AF16:AF64" si="11">U16+Z16+AE16</f>
        <v>65.150000000000006</v>
      </c>
      <c r="AG16" s="205" t="s">
        <v>19</v>
      </c>
      <c r="AH16" s="205" t="s">
        <v>20</v>
      </c>
      <c r="AI16" s="205" t="s">
        <v>93</v>
      </c>
      <c r="AJ16" s="201">
        <v>94</v>
      </c>
      <c r="AK16" s="201">
        <v>91</v>
      </c>
      <c r="AL16" s="201">
        <v>91</v>
      </c>
      <c r="AM16" s="106">
        <f t="shared" ref="AM16:AM64" si="12">SUM(AJ16:AL16)</f>
        <v>276</v>
      </c>
      <c r="AN16" s="107">
        <f t="shared" ref="AN16:AN64" si="13">IF(AM16&gt;0,AVERAGE(AJ16:AL16))</f>
        <v>92</v>
      </c>
      <c r="AO16" s="107">
        <f t="shared" ref="AO16:AO64" si="14">AN16*0.3</f>
        <v>27.599999999999998</v>
      </c>
      <c r="AP16" s="107">
        <f t="shared" ref="AP16:AP64" si="15">S16+X16+AC16+AM16</f>
        <v>1020</v>
      </c>
      <c r="AQ16" s="107">
        <f t="shared" si="6"/>
        <v>92.75</v>
      </c>
      <c r="AR16" s="218" t="str">
        <f t="shared" ref="AR16:AR64" si="16">IF(AQ16=FALSE,FALSE,IF(AQ16&lt;60,"NO SATISFACTORIO",IF(AQ16&gt;=90,"SOBRESALIENTE","SATISFACTORIO")))</f>
        <v>SOBRESALIENTE</v>
      </c>
      <c r="AT16" s="105"/>
      <c r="AU16" s="105"/>
      <c r="AV16" s="105" t="s">
        <v>150</v>
      </c>
      <c r="AW16" s="105" t="s">
        <v>50</v>
      </c>
      <c r="AX16" s="109" t="s">
        <v>17</v>
      </c>
    </row>
    <row r="17" spans="1:50" ht="15" customHeight="1" x14ac:dyDescent="0.25">
      <c r="A17" s="184">
        <v>3</v>
      </c>
      <c r="B17" s="198" t="s">
        <v>173</v>
      </c>
      <c r="C17" s="205" t="s">
        <v>175</v>
      </c>
      <c r="D17" s="201" t="s">
        <v>34</v>
      </c>
      <c r="E17" s="296">
        <v>13479446</v>
      </c>
      <c r="F17" s="296" t="s">
        <v>178</v>
      </c>
      <c r="G17" s="220" t="s">
        <v>182</v>
      </c>
      <c r="H17" s="203">
        <v>254264000506</v>
      </c>
      <c r="I17" s="202" t="s">
        <v>36</v>
      </c>
      <c r="J17" s="195" t="s">
        <v>49</v>
      </c>
      <c r="K17" s="202" t="s">
        <v>49</v>
      </c>
      <c r="L17" s="201">
        <v>40</v>
      </c>
      <c r="M17" s="201">
        <v>20</v>
      </c>
      <c r="N17" s="201">
        <v>10</v>
      </c>
      <c r="O17" s="201">
        <v>90</v>
      </c>
      <c r="P17" s="201">
        <v>92</v>
      </c>
      <c r="Q17" s="201">
        <v>89</v>
      </c>
      <c r="R17" s="201">
        <v>92</v>
      </c>
      <c r="S17" s="106">
        <f t="shared" si="1"/>
        <v>363</v>
      </c>
      <c r="T17" s="144">
        <f t="shared" si="2"/>
        <v>90.75</v>
      </c>
      <c r="U17" s="144">
        <f t="shared" si="3"/>
        <v>36.299999999999997</v>
      </c>
      <c r="V17" s="201">
        <v>95</v>
      </c>
      <c r="W17" s="201">
        <v>90</v>
      </c>
      <c r="X17" s="106">
        <f t="shared" si="7"/>
        <v>185</v>
      </c>
      <c r="Y17" s="144">
        <f t="shared" si="8"/>
        <v>92.5</v>
      </c>
      <c r="Z17" s="144">
        <f t="shared" si="4"/>
        <v>18.5</v>
      </c>
      <c r="AA17" s="201">
        <v>94</v>
      </c>
      <c r="AB17" s="201">
        <v>90</v>
      </c>
      <c r="AC17" s="106">
        <f t="shared" si="9"/>
        <v>184</v>
      </c>
      <c r="AD17" s="144">
        <f t="shared" si="10"/>
        <v>92</v>
      </c>
      <c r="AE17" s="144">
        <f t="shared" si="5"/>
        <v>9.1999999999999993</v>
      </c>
      <c r="AF17" s="107">
        <f t="shared" si="11"/>
        <v>64</v>
      </c>
      <c r="AG17" s="201" t="s">
        <v>19</v>
      </c>
      <c r="AH17" s="201" t="s">
        <v>17</v>
      </c>
      <c r="AI17" s="201" t="s">
        <v>15</v>
      </c>
      <c r="AJ17" s="201">
        <v>94</v>
      </c>
      <c r="AK17" s="201">
        <v>92</v>
      </c>
      <c r="AL17" s="201">
        <v>89</v>
      </c>
      <c r="AM17" s="106">
        <f t="shared" si="12"/>
        <v>275</v>
      </c>
      <c r="AN17" s="107">
        <f t="shared" si="13"/>
        <v>91.666666666666671</v>
      </c>
      <c r="AO17" s="107">
        <f t="shared" si="14"/>
        <v>27.5</v>
      </c>
      <c r="AP17" s="107">
        <f t="shared" si="15"/>
        <v>1007</v>
      </c>
      <c r="AQ17" s="107">
        <f t="shared" si="6"/>
        <v>91.5</v>
      </c>
      <c r="AR17" s="218" t="str">
        <f t="shared" si="16"/>
        <v>SOBRESALIENTE</v>
      </c>
      <c r="AT17" s="105"/>
      <c r="AU17" s="105"/>
      <c r="AV17" s="105" t="s">
        <v>96</v>
      </c>
      <c r="AW17" s="105"/>
      <c r="AX17" s="109" t="s">
        <v>18</v>
      </c>
    </row>
    <row r="18" spans="1:50" ht="15" customHeight="1" x14ac:dyDescent="0.25">
      <c r="A18" s="184">
        <v>4</v>
      </c>
      <c r="B18" s="198" t="s">
        <v>173</v>
      </c>
      <c r="C18" s="205" t="s">
        <v>175</v>
      </c>
      <c r="D18" s="201" t="s">
        <v>34</v>
      </c>
      <c r="E18" s="296">
        <v>27602423</v>
      </c>
      <c r="F18" s="296" t="s">
        <v>179</v>
      </c>
      <c r="G18" s="220" t="s">
        <v>182</v>
      </c>
      <c r="H18" s="203">
        <v>254264000506</v>
      </c>
      <c r="I18" s="202" t="s">
        <v>36</v>
      </c>
      <c r="J18" s="195" t="s">
        <v>49</v>
      </c>
      <c r="K18" s="202" t="s">
        <v>49</v>
      </c>
      <c r="L18" s="201">
        <v>40</v>
      </c>
      <c r="M18" s="201">
        <v>20</v>
      </c>
      <c r="N18" s="201">
        <v>10</v>
      </c>
      <c r="O18" s="201">
        <v>92</v>
      </c>
      <c r="P18" s="201">
        <v>93</v>
      </c>
      <c r="Q18" s="201">
        <v>93</v>
      </c>
      <c r="R18" s="201">
        <v>95</v>
      </c>
      <c r="S18" s="106">
        <f t="shared" si="1"/>
        <v>373</v>
      </c>
      <c r="T18" s="144">
        <f t="shared" si="2"/>
        <v>93.25</v>
      </c>
      <c r="U18" s="144">
        <f t="shared" si="3"/>
        <v>37.299999999999997</v>
      </c>
      <c r="V18" s="201">
        <v>93</v>
      </c>
      <c r="W18" s="201">
        <v>96</v>
      </c>
      <c r="X18" s="106">
        <f t="shared" si="7"/>
        <v>189</v>
      </c>
      <c r="Y18" s="144">
        <f t="shared" si="8"/>
        <v>94.5</v>
      </c>
      <c r="Z18" s="144">
        <f t="shared" si="4"/>
        <v>18.899999999999999</v>
      </c>
      <c r="AA18" s="201">
        <v>95</v>
      </c>
      <c r="AB18" s="201">
        <v>94</v>
      </c>
      <c r="AC18" s="106">
        <f t="shared" si="9"/>
        <v>189</v>
      </c>
      <c r="AD18" s="144">
        <f t="shared" si="10"/>
        <v>94.5</v>
      </c>
      <c r="AE18" s="144">
        <f t="shared" si="5"/>
        <v>9.4499999999999993</v>
      </c>
      <c r="AF18" s="107">
        <f t="shared" si="11"/>
        <v>65.649999999999991</v>
      </c>
      <c r="AG18" s="205" t="s">
        <v>19</v>
      </c>
      <c r="AH18" s="205" t="s">
        <v>17</v>
      </c>
      <c r="AI18" s="205" t="s">
        <v>15</v>
      </c>
      <c r="AJ18" s="201">
        <v>94</v>
      </c>
      <c r="AK18" s="201">
        <v>95</v>
      </c>
      <c r="AL18" s="201">
        <v>94</v>
      </c>
      <c r="AM18" s="106">
        <f t="shared" si="12"/>
        <v>283</v>
      </c>
      <c r="AN18" s="107">
        <f t="shared" si="13"/>
        <v>94.333333333333329</v>
      </c>
      <c r="AO18" s="107">
        <f t="shared" si="14"/>
        <v>28.299999999999997</v>
      </c>
      <c r="AP18" s="107">
        <f t="shared" si="15"/>
        <v>1034</v>
      </c>
      <c r="AQ18" s="107">
        <f t="shared" si="6"/>
        <v>93.949999999999989</v>
      </c>
      <c r="AR18" s="218" t="str">
        <f t="shared" si="16"/>
        <v>SOBRESALIENTE</v>
      </c>
      <c r="AT18" s="105"/>
      <c r="AU18" s="105"/>
      <c r="AV18" s="105" t="s">
        <v>97</v>
      </c>
      <c r="AW18" s="105"/>
      <c r="AX18" s="109" t="s">
        <v>93</v>
      </c>
    </row>
    <row r="19" spans="1:50" ht="15" customHeight="1" x14ac:dyDescent="0.25">
      <c r="A19" s="184">
        <v>5</v>
      </c>
      <c r="B19" s="222" t="s">
        <v>173</v>
      </c>
      <c r="C19" s="205" t="s">
        <v>175</v>
      </c>
      <c r="D19" s="206" t="s">
        <v>34</v>
      </c>
      <c r="E19" s="297">
        <v>1090429356</v>
      </c>
      <c r="F19" s="297" t="s">
        <v>180</v>
      </c>
      <c r="G19" s="220" t="s">
        <v>182</v>
      </c>
      <c r="H19" s="203">
        <v>254264000506</v>
      </c>
      <c r="I19" s="202" t="s">
        <v>36</v>
      </c>
      <c r="J19" s="200" t="s">
        <v>49</v>
      </c>
      <c r="K19" s="202" t="s">
        <v>49</v>
      </c>
      <c r="L19" s="206">
        <v>40</v>
      </c>
      <c r="M19" s="206">
        <v>20</v>
      </c>
      <c r="N19" s="206">
        <v>10</v>
      </c>
      <c r="O19" s="206">
        <v>92</v>
      </c>
      <c r="P19" s="206">
        <v>93</v>
      </c>
      <c r="Q19" s="206">
        <v>94</v>
      </c>
      <c r="R19" s="206">
        <v>93</v>
      </c>
      <c r="S19" s="106">
        <f t="shared" si="1"/>
        <v>372</v>
      </c>
      <c r="T19" s="144">
        <f t="shared" si="2"/>
        <v>93</v>
      </c>
      <c r="U19" s="144">
        <f t="shared" si="3"/>
        <v>37.200000000000003</v>
      </c>
      <c r="V19" s="201">
        <v>93</v>
      </c>
      <c r="W19" s="201">
        <v>91</v>
      </c>
      <c r="X19" s="106">
        <f t="shared" si="7"/>
        <v>184</v>
      </c>
      <c r="Y19" s="144">
        <f t="shared" si="8"/>
        <v>92</v>
      </c>
      <c r="Z19" s="144">
        <f t="shared" si="4"/>
        <v>18.399999999999999</v>
      </c>
      <c r="AA19" s="201">
        <v>85</v>
      </c>
      <c r="AB19" s="201">
        <v>90</v>
      </c>
      <c r="AC19" s="106">
        <f t="shared" si="9"/>
        <v>175</v>
      </c>
      <c r="AD19" s="144">
        <f t="shared" si="10"/>
        <v>87.5</v>
      </c>
      <c r="AE19" s="144">
        <f t="shared" si="5"/>
        <v>8.75</v>
      </c>
      <c r="AF19" s="107">
        <f t="shared" si="11"/>
        <v>64.349999999999994</v>
      </c>
      <c r="AG19" s="201" t="s">
        <v>20</v>
      </c>
      <c r="AH19" s="201" t="s">
        <v>19</v>
      </c>
      <c r="AI19" s="201" t="s">
        <v>17</v>
      </c>
      <c r="AJ19" s="201">
        <v>90</v>
      </c>
      <c r="AK19" s="201">
        <v>92</v>
      </c>
      <c r="AL19" s="201">
        <v>95</v>
      </c>
      <c r="AM19" s="106">
        <f t="shared" si="12"/>
        <v>277</v>
      </c>
      <c r="AN19" s="107">
        <f t="shared" si="13"/>
        <v>92.333333333333329</v>
      </c>
      <c r="AO19" s="107">
        <f t="shared" si="14"/>
        <v>27.7</v>
      </c>
      <c r="AP19" s="107">
        <f t="shared" si="15"/>
        <v>1008</v>
      </c>
      <c r="AQ19" s="107">
        <f t="shared" si="6"/>
        <v>92.05</v>
      </c>
      <c r="AR19" s="218" t="str">
        <f t="shared" si="16"/>
        <v>SOBRESALIENTE</v>
      </c>
      <c r="AT19" s="105"/>
      <c r="AU19" s="105"/>
      <c r="AV19" s="105" t="s">
        <v>99</v>
      </c>
      <c r="AW19" s="105"/>
      <c r="AX19" s="109" t="s">
        <v>19</v>
      </c>
    </row>
    <row r="20" spans="1:50" ht="15" customHeight="1" x14ac:dyDescent="0.25">
      <c r="A20" s="184">
        <v>6</v>
      </c>
      <c r="B20" s="222" t="s">
        <v>183</v>
      </c>
      <c r="C20" s="205" t="s">
        <v>175</v>
      </c>
      <c r="D20" s="206" t="s">
        <v>34</v>
      </c>
      <c r="E20" s="298">
        <v>13278051</v>
      </c>
      <c r="F20" s="299" t="s">
        <v>181</v>
      </c>
      <c r="G20" s="220" t="s">
        <v>182</v>
      </c>
      <c r="H20" s="203">
        <v>254264000506</v>
      </c>
      <c r="I20" s="202" t="s">
        <v>36</v>
      </c>
      <c r="J20" s="200" t="s">
        <v>107</v>
      </c>
      <c r="K20" s="202" t="s">
        <v>50</v>
      </c>
      <c r="L20" s="206">
        <v>40</v>
      </c>
      <c r="M20" s="206">
        <v>10</v>
      </c>
      <c r="N20" s="206">
        <v>20</v>
      </c>
      <c r="O20" s="206">
        <v>95</v>
      </c>
      <c r="P20" s="206">
        <v>96</v>
      </c>
      <c r="Q20" s="206">
        <v>94</v>
      </c>
      <c r="R20" s="206">
        <v>94</v>
      </c>
      <c r="S20" s="106">
        <f t="shared" si="1"/>
        <v>379</v>
      </c>
      <c r="T20" s="144">
        <f t="shared" si="2"/>
        <v>94.75</v>
      </c>
      <c r="U20" s="144">
        <f t="shared" si="3"/>
        <v>37.9</v>
      </c>
      <c r="V20" s="201">
        <v>95</v>
      </c>
      <c r="W20" s="201">
        <v>93</v>
      </c>
      <c r="X20" s="106">
        <f t="shared" si="7"/>
        <v>188</v>
      </c>
      <c r="Y20" s="144">
        <f t="shared" si="8"/>
        <v>94</v>
      </c>
      <c r="Z20" s="144">
        <f t="shared" si="4"/>
        <v>9.4</v>
      </c>
      <c r="AA20" s="201">
        <v>95</v>
      </c>
      <c r="AB20" s="201">
        <v>96</v>
      </c>
      <c r="AC20" s="106">
        <f t="shared" si="9"/>
        <v>191</v>
      </c>
      <c r="AD20" s="144">
        <f t="shared" si="10"/>
        <v>95.5</v>
      </c>
      <c r="AE20" s="144">
        <f t="shared" si="5"/>
        <v>19.100000000000001</v>
      </c>
      <c r="AF20" s="107">
        <f t="shared" si="11"/>
        <v>66.400000000000006</v>
      </c>
      <c r="AG20" s="201" t="s">
        <v>20</v>
      </c>
      <c r="AH20" s="201" t="s">
        <v>93</v>
      </c>
      <c r="AI20" s="201" t="s">
        <v>17</v>
      </c>
      <c r="AJ20" s="201">
        <v>95</v>
      </c>
      <c r="AK20" s="201">
        <v>95</v>
      </c>
      <c r="AL20" s="201">
        <v>93</v>
      </c>
      <c r="AM20" s="106">
        <f t="shared" si="12"/>
        <v>283</v>
      </c>
      <c r="AN20" s="107">
        <f t="shared" si="13"/>
        <v>94.333333333333329</v>
      </c>
      <c r="AO20" s="107">
        <f t="shared" si="14"/>
        <v>28.299999999999997</v>
      </c>
      <c r="AP20" s="107">
        <f t="shared" si="15"/>
        <v>1041</v>
      </c>
      <c r="AQ20" s="107">
        <f t="shared" si="6"/>
        <v>94.7</v>
      </c>
      <c r="AR20" s="218" t="str">
        <f t="shared" si="16"/>
        <v>SOBRESALIENTE</v>
      </c>
      <c r="AT20" s="105"/>
      <c r="AU20" s="105"/>
      <c r="AV20" s="105" t="s">
        <v>98</v>
      </c>
      <c r="AW20" s="105"/>
      <c r="AX20" s="109" t="s">
        <v>20</v>
      </c>
    </row>
    <row r="21" spans="1:50" ht="15" customHeight="1" x14ac:dyDescent="0.25">
      <c r="A21" s="184">
        <v>7</v>
      </c>
      <c r="B21" s="222"/>
      <c r="C21" s="206"/>
      <c r="D21" s="206"/>
      <c r="E21" s="214"/>
      <c r="F21" s="214"/>
      <c r="G21" s="220"/>
      <c r="H21" s="223"/>
      <c r="I21" s="202"/>
      <c r="J21" s="200"/>
      <c r="K21" s="202"/>
      <c r="L21" s="206"/>
      <c r="M21" s="206"/>
      <c r="N21" s="206"/>
      <c r="O21" s="206"/>
      <c r="P21" s="206"/>
      <c r="Q21" s="206"/>
      <c r="R21" s="206"/>
      <c r="S21" s="106">
        <f t="shared" si="1"/>
        <v>0</v>
      </c>
      <c r="T21" s="144" t="b">
        <f t="shared" si="2"/>
        <v>0</v>
      </c>
      <c r="U21" s="144">
        <f t="shared" si="3"/>
        <v>0</v>
      </c>
      <c r="V21" s="201"/>
      <c r="W21" s="201"/>
      <c r="X21" s="106">
        <f t="shared" si="7"/>
        <v>0</v>
      </c>
      <c r="Y21" s="144" t="b">
        <f t="shared" si="8"/>
        <v>0</v>
      </c>
      <c r="Z21" s="144">
        <f t="shared" si="4"/>
        <v>0</v>
      </c>
      <c r="AA21" s="201"/>
      <c r="AB21" s="201"/>
      <c r="AC21" s="106">
        <f t="shared" si="9"/>
        <v>0</v>
      </c>
      <c r="AD21" s="144" t="b">
        <f t="shared" si="10"/>
        <v>0</v>
      </c>
      <c r="AE21" s="144">
        <f t="shared" si="5"/>
        <v>0</v>
      </c>
      <c r="AF21" s="107">
        <f t="shared" si="11"/>
        <v>0</v>
      </c>
      <c r="AG21" s="201"/>
      <c r="AH21" s="201"/>
      <c r="AI21" s="201"/>
      <c r="AJ21" s="201"/>
      <c r="AK21" s="201"/>
      <c r="AL21" s="201"/>
      <c r="AM21" s="106">
        <f t="shared" si="12"/>
        <v>0</v>
      </c>
      <c r="AN21" s="107" t="b">
        <f t="shared" si="13"/>
        <v>0</v>
      </c>
      <c r="AO21" s="107">
        <f t="shared" si="14"/>
        <v>0</v>
      </c>
      <c r="AP21" s="107">
        <f t="shared" si="15"/>
        <v>0</v>
      </c>
      <c r="AQ21" s="107" t="b">
        <f t="shared" si="6"/>
        <v>0</v>
      </c>
      <c r="AR21" s="218" t="b">
        <f t="shared" si="16"/>
        <v>0</v>
      </c>
      <c r="AT21" s="105"/>
      <c r="AU21" s="105"/>
      <c r="AV21" s="105" t="s">
        <v>100</v>
      </c>
      <c r="AW21" s="105"/>
    </row>
    <row r="22" spans="1:50" ht="15" customHeight="1" x14ac:dyDescent="0.25">
      <c r="A22" s="184">
        <v>8</v>
      </c>
      <c r="B22" s="222"/>
      <c r="C22" s="206"/>
      <c r="D22" s="206"/>
      <c r="E22" s="214"/>
      <c r="F22" s="214"/>
      <c r="G22" s="220"/>
      <c r="H22" s="223"/>
      <c r="I22" s="202"/>
      <c r="J22" s="200"/>
      <c r="K22" s="202"/>
      <c r="L22" s="206"/>
      <c r="M22" s="206"/>
      <c r="N22" s="206"/>
      <c r="O22" s="206"/>
      <c r="P22" s="206"/>
      <c r="Q22" s="206"/>
      <c r="R22" s="206"/>
      <c r="S22" s="106">
        <f t="shared" si="1"/>
        <v>0</v>
      </c>
      <c r="T22" s="144" t="b">
        <f t="shared" si="2"/>
        <v>0</v>
      </c>
      <c r="U22" s="144">
        <f t="shared" si="3"/>
        <v>0</v>
      </c>
      <c r="V22" s="201"/>
      <c r="W22" s="201"/>
      <c r="X22" s="106">
        <f t="shared" si="7"/>
        <v>0</v>
      </c>
      <c r="Y22" s="144" t="b">
        <f t="shared" si="8"/>
        <v>0</v>
      </c>
      <c r="Z22" s="144">
        <f t="shared" si="4"/>
        <v>0</v>
      </c>
      <c r="AA22" s="201"/>
      <c r="AB22" s="201"/>
      <c r="AC22" s="106">
        <f t="shared" si="9"/>
        <v>0</v>
      </c>
      <c r="AD22" s="144" t="b">
        <f t="shared" si="10"/>
        <v>0</v>
      </c>
      <c r="AE22" s="144">
        <f t="shared" si="5"/>
        <v>0</v>
      </c>
      <c r="AF22" s="107">
        <f t="shared" si="11"/>
        <v>0</v>
      </c>
      <c r="AG22" s="201"/>
      <c r="AH22" s="201"/>
      <c r="AI22" s="201"/>
      <c r="AJ22" s="201"/>
      <c r="AK22" s="201"/>
      <c r="AL22" s="201"/>
      <c r="AM22" s="106">
        <f t="shared" si="12"/>
        <v>0</v>
      </c>
      <c r="AN22" s="107" t="b">
        <f t="shared" si="13"/>
        <v>0</v>
      </c>
      <c r="AO22" s="107">
        <f t="shared" si="14"/>
        <v>0</v>
      </c>
      <c r="AP22" s="107">
        <f t="shared" si="15"/>
        <v>0</v>
      </c>
      <c r="AQ22" s="107" t="b">
        <f t="shared" si="6"/>
        <v>0</v>
      </c>
      <c r="AR22" s="218" t="b">
        <f t="shared" si="16"/>
        <v>0</v>
      </c>
      <c r="AT22" s="105"/>
      <c r="AU22" s="105"/>
      <c r="AV22" s="105" t="s">
        <v>101</v>
      </c>
      <c r="AW22" s="105"/>
    </row>
    <row r="23" spans="1:50" ht="15" customHeight="1" x14ac:dyDescent="0.25">
      <c r="A23" s="184">
        <v>9</v>
      </c>
      <c r="B23" s="222"/>
      <c r="C23" s="206"/>
      <c r="D23" s="206"/>
      <c r="E23" s="214"/>
      <c r="F23" s="214"/>
      <c r="G23" s="220"/>
      <c r="H23" s="223"/>
      <c r="I23" s="202"/>
      <c r="J23" s="200"/>
      <c r="K23" s="202"/>
      <c r="L23" s="206"/>
      <c r="M23" s="206"/>
      <c r="N23" s="206"/>
      <c r="O23" s="206"/>
      <c r="P23" s="206"/>
      <c r="Q23" s="206"/>
      <c r="R23" s="206"/>
      <c r="S23" s="106">
        <f t="shared" si="1"/>
        <v>0</v>
      </c>
      <c r="T23" s="144" t="b">
        <f t="shared" si="2"/>
        <v>0</v>
      </c>
      <c r="U23" s="144">
        <f t="shared" si="3"/>
        <v>0</v>
      </c>
      <c r="V23" s="201"/>
      <c r="W23" s="201"/>
      <c r="X23" s="106">
        <f t="shared" si="7"/>
        <v>0</v>
      </c>
      <c r="Y23" s="144" t="b">
        <f t="shared" si="8"/>
        <v>0</v>
      </c>
      <c r="Z23" s="144">
        <f t="shared" si="4"/>
        <v>0</v>
      </c>
      <c r="AA23" s="201"/>
      <c r="AB23" s="201"/>
      <c r="AC23" s="106">
        <f t="shared" si="9"/>
        <v>0</v>
      </c>
      <c r="AD23" s="144" t="b">
        <f t="shared" si="10"/>
        <v>0</v>
      </c>
      <c r="AE23" s="144">
        <f t="shared" si="5"/>
        <v>0</v>
      </c>
      <c r="AF23" s="107">
        <f t="shared" si="11"/>
        <v>0</v>
      </c>
      <c r="AG23" s="201"/>
      <c r="AH23" s="201"/>
      <c r="AI23" s="201"/>
      <c r="AJ23" s="201"/>
      <c r="AK23" s="201"/>
      <c r="AL23" s="201"/>
      <c r="AM23" s="106">
        <f t="shared" si="12"/>
        <v>0</v>
      </c>
      <c r="AN23" s="107" t="b">
        <f t="shared" si="13"/>
        <v>0</v>
      </c>
      <c r="AO23" s="107">
        <f t="shared" si="14"/>
        <v>0</v>
      </c>
      <c r="AP23" s="107">
        <f t="shared" si="15"/>
        <v>0</v>
      </c>
      <c r="AQ23" s="107" t="b">
        <f t="shared" si="6"/>
        <v>0</v>
      </c>
      <c r="AR23" s="218" t="b">
        <f t="shared" si="16"/>
        <v>0</v>
      </c>
      <c r="AT23" s="105"/>
      <c r="AU23" s="105"/>
      <c r="AV23" s="105" t="s">
        <v>102</v>
      </c>
      <c r="AW23" s="105"/>
    </row>
    <row r="24" spans="1:50" ht="15" customHeight="1" x14ac:dyDescent="0.25">
      <c r="A24" s="184">
        <v>10</v>
      </c>
      <c r="B24" s="222"/>
      <c r="C24" s="206"/>
      <c r="D24" s="206"/>
      <c r="E24" s="214"/>
      <c r="F24" s="214"/>
      <c r="G24" s="220"/>
      <c r="H24" s="223"/>
      <c r="I24" s="202"/>
      <c r="J24" s="200"/>
      <c r="K24" s="202"/>
      <c r="L24" s="206"/>
      <c r="M24" s="206"/>
      <c r="N24" s="206"/>
      <c r="O24" s="206"/>
      <c r="P24" s="206"/>
      <c r="Q24" s="206"/>
      <c r="R24" s="206"/>
      <c r="S24" s="106">
        <f t="shared" si="1"/>
        <v>0</v>
      </c>
      <c r="T24" s="144" t="b">
        <f t="shared" si="2"/>
        <v>0</v>
      </c>
      <c r="U24" s="144">
        <f t="shared" si="3"/>
        <v>0</v>
      </c>
      <c r="V24" s="201"/>
      <c r="W24" s="201"/>
      <c r="X24" s="106">
        <f t="shared" si="7"/>
        <v>0</v>
      </c>
      <c r="Y24" s="144" t="b">
        <f t="shared" si="8"/>
        <v>0</v>
      </c>
      <c r="Z24" s="144">
        <f t="shared" si="4"/>
        <v>0</v>
      </c>
      <c r="AA24" s="201"/>
      <c r="AB24" s="201"/>
      <c r="AC24" s="106">
        <f t="shared" si="9"/>
        <v>0</v>
      </c>
      <c r="AD24" s="144" t="b">
        <f t="shared" si="10"/>
        <v>0</v>
      </c>
      <c r="AE24" s="144">
        <f t="shared" si="5"/>
        <v>0</v>
      </c>
      <c r="AF24" s="107">
        <f t="shared" si="11"/>
        <v>0</v>
      </c>
      <c r="AG24" s="201"/>
      <c r="AH24" s="201"/>
      <c r="AI24" s="201"/>
      <c r="AJ24" s="201"/>
      <c r="AK24" s="201"/>
      <c r="AL24" s="201"/>
      <c r="AM24" s="106">
        <f t="shared" si="12"/>
        <v>0</v>
      </c>
      <c r="AN24" s="107" t="b">
        <f t="shared" si="13"/>
        <v>0</v>
      </c>
      <c r="AO24" s="107">
        <f t="shared" si="14"/>
        <v>0</v>
      </c>
      <c r="AP24" s="107">
        <f t="shared" si="15"/>
        <v>0</v>
      </c>
      <c r="AQ24" s="107" t="b">
        <f t="shared" si="6"/>
        <v>0</v>
      </c>
      <c r="AR24" s="218" t="b">
        <f t="shared" si="16"/>
        <v>0</v>
      </c>
      <c r="AT24" s="105"/>
      <c r="AU24" s="105"/>
      <c r="AV24" s="105" t="s">
        <v>103</v>
      </c>
      <c r="AW24" s="105"/>
    </row>
    <row r="25" spans="1:50" ht="15" customHeight="1" x14ac:dyDescent="0.25">
      <c r="A25" s="184">
        <v>11</v>
      </c>
      <c r="B25" s="222"/>
      <c r="C25" s="206"/>
      <c r="D25" s="206"/>
      <c r="E25" s="214"/>
      <c r="F25" s="214"/>
      <c r="G25" s="220"/>
      <c r="H25" s="223"/>
      <c r="I25" s="202"/>
      <c r="J25" s="200"/>
      <c r="K25" s="202"/>
      <c r="L25" s="206"/>
      <c r="M25" s="206"/>
      <c r="N25" s="206"/>
      <c r="O25" s="206"/>
      <c r="P25" s="206"/>
      <c r="Q25" s="206"/>
      <c r="R25" s="206"/>
      <c r="S25" s="106">
        <f t="shared" si="1"/>
        <v>0</v>
      </c>
      <c r="T25" s="144" t="b">
        <f t="shared" si="2"/>
        <v>0</v>
      </c>
      <c r="U25" s="144">
        <f t="shared" si="3"/>
        <v>0</v>
      </c>
      <c r="V25" s="201"/>
      <c r="W25" s="201"/>
      <c r="X25" s="106">
        <f t="shared" si="7"/>
        <v>0</v>
      </c>
      <c r="Y25" s="144" t="b">
        <f t="shared" si="8"/>
        <v>0</v>
      </c>
      <c r="Z25" s="144">
        <f t="shared" si="4"/>
        <v>0</v>
      </c>
      <c r="AA25" s="201"/>
      <c r="AB25" s="201"/>
      <c r="AC25" s="106">
        <f t="shared" si="9"/>
        <v>0</v>
      </c>
      <c r="AD25" s="144" t="b">
        <f t="shared" si="10"/>
        <v>0</v>
      </c>
      <c r="AE25" s="144">
        <f t="shared" si="5"/>
        <v>0</v>
      </c>
      <c r="AF25" s="107">
        <f t="shared" si="11"/>
        <v>0</v>
      </c>
      <c r="AG25" s="201"/>
      <c r="AH25" s="201"/>
      <c r="AI25" s="201"/>
      <c r="AJ25" s="201"/>
      <c r="AK25" s="201"/>
      <c r="AL25" s="201"/>
      <c r="AM25" s="106">
        <f t="shared" si="12"/>
        <v>0</v>
      </c>
      <c r="AN25" s="107" t="b">
        <f t="shared" si="13"/>
        <v>0</v>
      </c>
      <c r="AO25" s="107">
        <f t="shared" si="14"/>
        <v>0</v>
      </c>
      <c r="AP25" s="107">
        <f t="shared" si="15"/>
        <v>0</v>
      </c>
      <c r="AQ25" s="107" t="b">
        <f t="shared" si="6"/>
        <v>0</v>
      </c>
      <c r="AR25" s="218" t="b">
        <f t="shared" si="16"/>
        <v>0</v>
      </c>
      <c r="AT25" s="105"/>
      <c r="AU25" s="105"/>
      <c r="AV25" s="105" t="s">
        <v>104</v>
      </c>
      <c r="AW25" s="105"/>
    </row>
    <row r="26" spans="1:50" ht="15" customHeight="1" x14ac:dyDescent="0.25">
      <c r="A26" s="184">
        <v>12</v>
      </c>
      <c r="B26" s="222"/>
      <c r="C26" s="206"/>
      <c r="D26" s="206"/>
      <c r="E26" s="214"/>
      <c r="F26" s="214"/>
      <c r="G26" s="220"/>
      <c r="H26" s="223"/>
      <c r="I26" s="202"/>
      <c r="J26" s="200"/>
      <c r="K26" s="202"/>
      <c r="L26" s="206"/>
      <c r="M26" s="206"/>
      <c r="N26" s="206"/>
      <c r="O26" s="206"/>
      <c r="P26" s="206"/>
      <c r="Q26" s="206"/>
      <c r="R26" s="206"/>
      <c r="S26" s="106">
        <f t="shared" si="1"/>
        <v>0</v>
      </c>
      <c r="T26" s="144" t="b">
        <f t="shared" si="2"/>
        <v>0</v>
      </c>
      <c r="U26" s="144">
        <f t="shared" si="3"/>
        <v>0</v>
      </c>
      <c r="V26" s="201"/>
      <c r="W26" s="201"/>
      <c r="X26" s="106">
        <f t="shared" si="7"/>
        <v>0</v>
      </c>
      <c r="Y26" s="144" t="b">
        <f t="shared" si="8"/>
        <v>0</v>
      </c>
      <c r="Z26" s="144">
        <f t="shared" si="4"/>
        <v>0</v>
      </c>
      <c r="AA26" s="201"/>
      <c r="AB26" s="201"/>
      <c r="AC26" s="106">
        <f t="shared" si="9"/>
        <v>0</v>
      </c>
      <c r="AD26" s="144" t="b">
        <f t="shared" si="10"/>
        <v>0</v>
      </c>
      <c r="AE26" s="144">
        <f t="shared" si="5"/>
        <v>0</v>
      </c>
      <c r="AF26" s="107">
        <f t="shared" si="11"/>
        <v>0</v>
      </c>
      <c r="AG26" s="201"/>
      <c r="AH26" s="201"/>
      <c r="AI26" s="201"/>
      <c r="AJ26" s="201"/>
      <c r="AK26" s="201"/>
      <c r="AL26" s="201"/>
      <c r="AM26" s="106">
        <f t="shared" si="12"/>
        <v>0</v>
      </c>
      <c r="AN26" s="107" t="b">
        <f t="shared" si="13"/>
        <v>0</v>
      </c>
      <c r="AO26" s="107">
        <f t="shared" si="14"/>
        <v>0</v>
      </c>
      <c r="AP26" s="107">
        <f t="shared" si="15"/>
        <v>0</v>
      </c>
      <c r="AQ26" s="107" t="b">
        <f t="shared" si="6"/>
        <v>0</v>
      </c>
      <c r="AR26" s="218" t="b">
        <f t="shared" si="16"/>
        <v>0</v>
      </c>
      <c r="AV26" s="105" t="s">
        <v>105</v>
      </c>
    </row>
    <row r="27" spans="1:50" ht="15" customHeight="1" x14ac:dyDescent="0.25">
      <c r="A27" s="184">
        <v>13</v>
      </c>
      <c r="B27" s="222"/>
      <c r="C27" s="202"/>
      <c r="D27" s="206"/>
      <c r="E27" s="214"/>
      <c r="F27" s="214"/>
      <c r="G27" s="220"/>
      <c r="H27" s="223"/>
      <c r="I27" s="202"/>
      <c r="J27" s="200"/>
      <c r="K27" s="202"/>
      <c r="L27" s="206"/>
      <c r="M27" s="206"/>
      <c r="N27" s="206"/>
      <c r="O27" s="206"/>
      <c r="P27" s="206"/>
      <c r="Q27" s="206"/>
      <c r="R27" s="206"/>
      <c r="S27" s="106">
        <f t="shared" si="1"/>
        <v>0</v>
      </c>
      <c r="T27" s="144" t="b">
        <f t="shared" si="2"/>
        <v>0</v>
      </c>
      <c r="U27" s="144">
        <f t="shared" si="3"/>
        <v>0</v>
      </c>
      <c r="V27" s="201"/>
      <c r="W27" s="201"/>
      <c r="X27" s="106">
        <f t="shared" si="7"/>
        <v>0</v>
      </c>
      <c r="Y27" s="144" t="b">
        <f t="shared" si="8"/>
        <v>0</v>
      </c>
      <c r="Z27" s="144">
        <f t="shared" si="4"/>
        <v>0</v>
      </c>
      <c r="AA27" s="201"/>
      <c r="AB27" s="201"/>
      <c r="AC27" s="106">
        <f t="shared" si="9"/>
        <v>0</v>
      </c>
      <c r="AD27" s="144" t="b">
        <f t="shared" si="10"/>
        <v>0</v>
      </c>
      <c r="AE27" s="144">
        <f t="shared" si="5"/>
        <v>0</v>
      </c>
      <c r="AF27" s="107">
        <f t="shared" si="11"/>
        <v>0</v>
      </c>
      <c r="AG27" s="205"/>
      <c r="AH27" s="205"/>
      <c r="AI27" s="205"/>
      <c r="AJ27" s="201"/>
      <c r="AK27" s="201"/>
      <c r="AL27" s="201"/>
      <c r="AM27" s="106">
        <f t="shared" si="12"/>
        <v>0</v>
      </c>
      <c r="AN27" s="107" t="b">
        <f t="shared" si="13"/>
        <v>0</v>
      </c>
      <c r="AO27" s="107">
        <f t="shared" si="14"/>
        <v>0</v>
      </c>
      <c r="AP27" s="107">
        <f t="shared" si="15"/>
        <v>0</v>
      </c>
      <c r="AQ27" s="107" t="b">
        <f t="shared" si="6"/>
        <v>0</v>
      </c>
      <c r="AR27" s="218" t="b">
        <f t="shared" si="16"/>
        <v>0</v>
      </c>
      <c r="AV27" s="105" t="s">
        <v>39</v>
      </c>
    </row>
    <row r="28" spans="1:50" ht="15" customHeight="1" x14ac:dyDescent="0.25">
      <c r="A28" s="184">
        <v>14</v>
      </c>
      <c r="B28" s="222"/>
      <c r="C28" s="206"/>
      <c r="D28" s="206"/>
      <c r="E28" s="214"/>
      <c r="F28" s="214"/>
      <c r="G28" s="220"/>
      <c r="H28" s="223"/>
      <c r="I28" s="202"/>
      <c r="J28" s="200"/>
      <c r="K28" s="202"/>
      <c r="L28" s="206"/>
      <c r="M28" s="206"/>
      <c r="N28" s="206"/>
      <c r="O28" s="206"/>
      <c r="P28" s="206"/>
      <c r="Q28" s="206"/>
      <c r="R28" s="206"/>
      <c r="S28" s="106">
        <f t="shared" si="1"/>
        <v>0</v>
      </c>
      <c r="T28" s="144" t="b">
        <f t="shared" si="2"/>
        <v>0</v>
      </c>
      <c r="U28" s="144">
        <f t="shared" si="3"/>
        <v>0</v>
      </c>
      <c r="V28" s="201"/>
      <c r="W28" s="201"/>
      <c r="X28" s="106">
        <f t="shared" si="7"/>
        <v>0</v>
      </c>
      <c r="Y28" s="144" t="b">
        <f t="shared" si="8"/>
        <v>0</v>
      </c>
      <c r="Z28" s="144">
        <f t="shared" si="4"/>
        <v>0</v>
      </c>
      <c r="AA28" s="201"/>
      <c r="AB28" s="201"/>
      <c r="AC28" s="106">
        <f t="shared" si="9"/>
        <v>0</v>
      </c>
      <c r="AD28" s="144" t="b">
        <f t="shared" si="10"/>
        <v>0</v>
      </c>
      <c r="AE28" s="144">
        <f t="shared" si="5"/>
        <v>0</v>
      </c>
      <c r="AF28" s="107">
        <f t="shared" si="11"/>
        <v>0</v>
      </c>
      <c r="AG28" s="201"/>
      <c r="AH28" s="201"/>
      <c r="AI28" s="201"/>
      <c r="AJ28" s="201"/>
      <c r="AK28" s="201"/>
      <c r="AL28" s="201"/>
      <c r="AM28" s="106">
        <f t="shared" si="12"/>
        <v>0</v>
      </c>
      <c r="AN28" s="107" t="b">
        <f t="shared" si="13"/>
        <v>0</v>
      </c>
      <c r="AO28" s="107">
        <f t="shared" si="14"/>
        <v>0</v>
      </c>
      <c r="AP28" s="107">
        <f t="shared" si="15"/>
        <v>0</v>
      </c>
      <c r="AQ28" s="107" t="b">
        <f t="shared" si="6"/>
        <v>0</v>
      </c>
      <c r="AR28" s="218" t="b">
        <f t="shared" si="16"/>
        <v>0</v>
      </c>
      <c r="AV28" s="105" t="s">
        <v>106</v>
      </c>
    </row>
    <row r="29" spans="1:50" ht="15" customHeight="1" x14ac:dyDescent="0.25">
      <c r="A29" s="184">
        <v>15</v>
      </c>
      <c r="B29" s="222"/>
      <c r="C29" s="202"/>
      <c r="D29" s="206"/>
      <c r="E29" s="214"/>
      <c r="F29" s="214"/>
      <c r="G29" s="220"/>
      <c r="H29" s="223"/>
      <c r="I29" s="202"/>
      <c r="J29" s="200"/>
      <c r="K29" s="202"/>
      <c r="L29" s="206"/>
      <c r="M29" s="206"/>
      <c r="N29" s="206"/>
      <c r="O29" s="206"/>
      <c r="P29" s="206"/>
      <c r="Q29" s="206"/>
      <c r="R29" s="206"/>
      <c r="S29" s="106">
        <f t="shared" si="1"/>
        <v>0</v>
      </c>
      <c r="T29" s="144" t="b">
        <f t="shared" si="2"/>
        <v>0</v>
      </c>
      <c r="U29" s="144">
        <f t="shared" si="3"/>
        <v>0</v>
      </c>
      <c r="V29" s="201"/>
      <c r="W29" s="201"/>
      <c r="X29" s="106">
        <f t="shared" si="7"/>
        <v>0</v>
      </c>
      <c r="Y29" s="144" t="b">
        <f t="shared" si="8"/>
        <v>0</v>
      </c>
      <c r="Z29" s="144">
        <f t="shared" si="4"/>
        <v>0</v>
      </c>
      <c r="AA29" s="201"/>
      <c r="AB29" s="201"/>
      <c r="AC29" s="106">
        <f t="shared" si="9"/>
        <v>0</v>
      </c>
      <c r="AD29" s="144" t="b">
        <f t="shared" si="10"/>
        <v>0</v>
      </c>
      <c r="AE29" s="144">
        <f t="shared" si="5"/>
        <v>0</v>
      </c>
      <c r="AF29" s="107">
        <f t="shared" si="11"/>
        <v>0</v>
      </c>
      <c r="AG29" s="205"/>
      <c r="AH29" s="205"/>
      <c r="AI29" s="205"/>
      <c r="AJ29" s="201"/>
      <c r="AK29" s="201"/>
      <c r="AL29" s="201"/>
      <c r="AM29" s="106">
        <f t="shared" si="12"/>
        <v>0</v>
      </c>
      <c r="AN29" s="107" t="b">
        <f t="shared" si="13"/>
        <v>0</v>
      </c>
      <c r="AO29" s="107">
        <f t="shared" si="14"/>
        <v>0</v>
      </c>
      <c r="AP29" s="107">
        <f t="shared" si="15"/>
        <v>0</v>
      </c>
      <c r="AQ29" s="107" t="b">
        <f t="shared" si="6"/>
        <v>0</v>
      </c>
      <c r="AR29" s="218" t="b">
        <f t="shared" si="16"/>
        <v>0</v>
      </c>
      <c r="AV29" s="105" t="s">
        <v>107</v>
      </c>
    </row>
    <row r="30" spans="1:50" ht="15" customHeight="1" x14ac:dyDescent="0.25">
      <c r="A30" s="184">
        <v>16</v>
      </c>
      <c r="B30" s="222"/>
      <c r="C30" s="206"/>
      <c r="D30" s="206"/>
      <c r="E30" s="214"/>
      <c r="F30" s="214"/>
      <c r="G30" s="220"/>
      <c r="H30" s="223"/>
      <c r="I30" s="202"/>
      <c r="J30" s="200"/>
      <c r="K30" s="202"/>
      <c r="L30" s="206"/>
      <c r="M30" s="206"/>
      <c r="N30" s="206"/>
      <c r="O30" s="206"/>
      <c r="P30" s="206"/>
      <c r="Q30" s="206"/>
      <c r="R30" s="206"/>
      <c r="S30" s="106">
        <f t="shared" si="1"/>
        <v>0</v>
      </c>
      <c r="T30" s="144" t="b">
        <f t="shared" si="2"/>
        <v>0</v>
      </c>
      <c r="U30" s="144">
        <f t="shared" si="3"/>
        <v>0</v>
      </c>
      <c r="V30" s="201"/>
      <c r="W30" s="201"/>
      <c r="X30" s="106">
        <f t="shared" si="7"/>
        <v>0</v>
      </c>
      <c r="Y30" s="144" t="b">
        <f t="shared" si="8"/>
        <v>0</v>
      </c>
      <c r="Z30" s="144">
        <f t="shared" si="4"/>
        <v>0</v>
      </c>
      <c r="AA30" s="201"/>
      <c r="AB30" s="201"/>
      <c r="AC30" s="106">
        <f t="shared" si="9"/>
        <v>0</v>
      </c>
      <c r="AD30" s="144" t="b">
        <f t="shared" si="10"/>
        <v>0</v>
      </c>
      <c r="AE30" s="144">
        <f t="shared" si="5"/>
        <v>0</v>
      </c>
      <c r="AF30" s="107">
        <f t="shared" si="11"/>
        <v>0</v>
      </c>
      <c r="AG30" s="201"/>
      <c r="AH30" s="201"/>
      <c r="AI30" s="201"/>
      <c r="AJ30" s="201"/>
      <c r="AK30" s="201"/>
      <c r="AL30" s="201"/>
      <c r="AM30" s="106">
        <f t="shared" si="12"/>
        <v>0</v>
      </c>
      <c r="AN30" s="107" t="b">
        <f t="shared" si="13"/>
        <v>0</v>
      </c>
      <c r="AO30" s="107">
        <f t="shared" si="14"/>
        <v>0</v>
      </c>
      <c r="AP30" s="107">
        <f t="shared" si="15"/>
        <v>0</v>
      </c>
      <c r="AQ30" s="107" t="b">
        <f t="shared" si="6"/>
        <v>0</v>
      </c>
      <c r="AR30" s="218" t="b">
        <f t="shared" si="16"/>
        <v>0</v>
      </c>
      <c r="AV30" s="105" t="s">
        <v>108</v>
      </c>
    </row>
    <row r="31" spans="1:50" ht="15" customHeight="1" x14ac:dyDescent="0.25">
      <c r="A31" s="184">
        <v>17</v>
      </c>
      <c r="B31" s="222"/>
      <c r="C31" s="224"/>
      <c r="D31" s="206"/>
      <c r="E31" s="214"/>
      <c r="F31" s="214"/>
      <c r="G31" s="221"/>
      <c r="H31" s="223"/>
      <c r="I31" s="206"/>
      <c r="J31" s="200"/>
      <c r="K31" s="202"/>
      <c r="L31" s="206"/>
      <c r="M31" s="206"/>
      <c r="N31" s="206"/>
      <c r="O31" s="206"/>
      <c r="P31" s="206"/>
      <c r="Q31" s="206"/>
      <c r="R31" s="206"/>
      <c r="S31" s="106">
        <f t="shared" si="1"/>
        <v>0</v>
      </c>
      <c r="T31" s="144" t="b">
        <f t="shared" si="2"/>
        <v>0</v>
      </c>
      <c r="U31" s="144">
        <f t="shared" si="3"/>
        <v>0</v>
      </c>
      <c r="V31" s="201"/>
      <c r="W31" s="201"/>
      <c r="X31" s="106">
        <f t="shared" si="7"/>
        <v>0</v>
      </c>
      <c r="Y31" s="144" t="b">
        <f t="shared" si="8"/>
        <v>0</v>
      </c>
      <c r="Z31" s="144">
        <f t="shared" si="4"/>
        <v>0</v>
      </c>
      <c r="AA31" s="201"/>
      <c r="AB31" s="201"/>
      <c r="AC31" s="106">
        <f t="shared" si="9"/>
        <v>0</v>
      </c>
      <c r="AD31" s="144" t="b">
        <f t="shared" si="10"/>
        <v>0</v>
      </c>
      <c r="AE31" s="144">
        <f t="shared" si="5"/>
        <v>0</v>
      </c>
      <c r="AF31" s="107">
        <f t="shared" si="11"/>
        <v>0</v>
      </c>
      <c r="AG31" s="201"/>
      <c r="AH31" s="201"/>
      <c r="AI31" s="201"/>
      <c r="AJ31" s="201"/>
      <c r="AK31" s="201"/>
      <c r="AL31" s="201"/>
      <c r="AM31" s="106">
        <f t="shared" si="12"/>
        <v>0</v>
      </c>
      <c r="AN31" s="107" t="b">
        <f t="shared" si="13"/>
        <v>0</v>
      </c>
      <c r="AO31" s="107">
        <f t="shared" si="14"/>
        <v>0</v>
      </c>
      <c r="AP31" s="107">
        <f t="shared" si="15"/>
        <v>0</v>
      </c>
      <c r="AQ31" s="107" t="b">
        <f t="shared" si="6"/>
        <v>0</v>
      </c>
      <c r="AR31" s="218" t="b">
        <f t="shared" si="16"/>
        <v>0</v>
      </c>
      <c r="AV31" s="105" t="s">
        <v>46</v>
      </c>
    </row>
    <row r="32" spans="1:50" ht="15" customHeight="1" x14ac:dyDescent="0.25">
      <c r="A32" s="184">
        <v>18</v>
      </c>
      <c r="B32" s="222"/>
      <c r="C32" s="225"/>
      <c r="D32" s="206"/>
      <c r="E32" s="214"/>
      <c r="F32" s="214"/>
      <c r="G32" s="221"/>
      <c r="H32" s="223"/>
      <c r="I32" s="206"/>
      <c r="J32" s="200"/>
      <c r="K32" s="202"/>
      <c r="L32" s="206"/>
      <c r="M32" s="206"/>
      <c r="N32" s="206"/>
      <c r="O32" s="206"/>
      <c r="P32" s="206"/>
      <c r="Q32" s="206"/>
      <c r="R32" s="206"/>
      <c r="S32" s="106">
        <f t="shared" si="1"/>
        <v>0</v>
      </c>
      <c r="T32" s="144" t="b">
        <f t="shared" si="2"/>
        <v>0</v>
      </c>
      <c r="U32" s="144">
        <f t="shared" si="3"/>
        <v>0</v>
      </c>
      <c r="V32" s="201"/>
      <c r="W32" s="201"/>
      <c r="X32" s="106">
        <f t="shared" si="7"/>
        <v>0</v>
      </c>
      <c r="Y32" s="144" t="b">
        <f t="shared" si="8"/>
        <v>0</v>
      </c>
      <c r="Z32" s="144">
        <f t="shared" si="4"/>
        <v>0</v>
      </c>
      <c r="AA32" s="201"/>
      <c r="AB32" s="201"/>
      <c r="AC32" s="106">
        <f t="shared" si="9"/>
        <v>0</v>
      </c>
      <c r="AD32" s="144" t="b">
        <f t="shared" si="10"/>
        <v>0</v>
      </c>
      <c r="AE32" s="144">
        <f t="shared" si="5"/>
        <v>0</v>
      </c>
      <c r="AF32" s="107">
        <f t="shared" si="11"/>
        <v>0</v>
      </c>
      <c r="AG32" s="201"/>
      <c r="AH32" s="201"/>
      <c r="AI32" s="201"/>
      <c r="AJ32" s="201"/>
      <c r="AK32" s="201"/>
      <c r="AL32" s="201"/>
      <c r="AM32" s="106">
        <f t="shared" si="12"/>
        <v>0</v>
      </c>
      <c r="AN32" s="107" t="b">
        <f t="shared" si="13"/>
        <v>0</v>
      </c>
      <c r="AO32" s="107">
        <f t="shared" si="14"/>
        <v>0</v>
      </c>
      <c r="AP32" s="107">
        <f t="shared" si="15"/>
        <v>0</v>
      </c>
      <c r="AQ32" s="107" t="b">
        <f t="shared" si="6"/>
        <v>0</v>
      </c>
      <c r="AR32" s="218" t="b">
        <f t="shared" si="16"/>
        <v>0</v>
      </c>
      <c r="AV32" s="105" t="s">
        <v>109</v>
      </c>
    </row>
    <row r="33" spans="1:48" ht="15" customHeight="1" x14ac:dyDescent="0.25">
      <c r="A33" s="184">
        <v>19</v>
      </c>
      <c r="B33" s="222"/>
      <c r="C33" s="225"/>
      <c r="D33" s="206"/>
      <c r="E33" s="214"/>
      <c r="F33" s="214"/>
      <c r="G33" s="221"/>
      <c r="H33" s="223"/>
      <c r="I33" s="206"/>
      <c r="J33" s="200"/>
      <c r="K33" s="202"/>
      <c r="L33" s="206"/>
      <c r="M33" s="206"/>
      <c r="N33" s="206"/>
      <c r="O33" s="206"/>
      <c r="P33" s="206"/>
      <c r="Q33" s="206"/>
      <c r="R33" s="206"/>
      <c r="S33" s="106">
        <f t="shared" si="1"/>
        <v>0</v>
      </c>
      <c r="T33" s="144" t="b">
        <f t="shared" si="2"/>
        <v>0</v>
      </c>
      <c r="U33" s="144">
        <f t="shared" si="3"/>
        <v>0</v>
      </c>
      <c r="V33" s="201"/>
      <c r="W33" s="201"/>
      <c r="X33" s="106">
        <f t="shared" si="7"/>
        <v>0</v>
      </c>
      <c r="Y33" s="144" t="b">
        <f t="shared" si="8"/>
        <v>0</v>
      </c>
      <c r="Z33" s="144">
        <f t="shared" si="4"/>
        <v>0</v>
      </c>
      <c r="AA33" s="201"/>
      <c r="AB33" s="201"/>
      <c r="AC33" s="106">
        <f t="shared" si="9"/>
        <v>0</v>
      </c>
      <c r="AD33" s="144" t="b">
        <f t="shared" si="10"/>
        <v>0</v>
      </c>
      <c r="AE33" s="144">
        <f t="shared" si="5"/>
        <v>0</v>
      </c>
      <c r="AF33" s="107">
        <f t="shared" si="11"/>
        <v>0</v>
      </c>
      <c r="AG33" s="201"/>
      <c r="AH33" s="201"/>
      <c r="AI33" s="201"/>
      <c r="AJ33" s="201"/>
      <c r="AK33" s="201"/>
      <c r="AL33" s="201"/>
      <c r="AM33" s="106">
        <f t="shared" si="12"/>
        <v>0</v>
      </c>
      <c r="AN33" s="107" t="b">
        <f t="shared" si="13"/>
        <v>0</v>
      </c>
      <c r="AO33" s="107">
        <f t="shared" si="14"/>
        <v>0</v>
      </c>
      <c r="AP33" s="107">
        <f t="shared" si="15"/>
        <v>0</v>
      </c>
      <c r="AQ33" s="107" t="b">
        <f t="shared" si="6"/>
        <v>0</v>
      </c>
      <c r="AR33" s="218" t="b">
        <f t="shared" si="16"/>
        <v>0</v>
      </c>
      <c r="AV33" s="95" t="s">
        <v>48</v>
      </c>
    </row>
    <row r="34" spans="1:48" ht="15" customHeight="1" x14ac:dyDescent="0.25">
      <c r="A34" s="184">
        <v>20</v>
      </c>
      <c r="B34" s="222"/>
      <c r="C34" s="206"/>
      <c r="D34" s="206"/>
      <c r="E34" s="214"/>
      <c r="F34" s="214"/>
      <c r="G34" s="220"/>
      <c r="H34" s="223"/>
      <c r="I34" s="202"/>
      <c r="J34" s="200"/>
      <c r="K34" s="202"/>
      <c r="L34" s="206"/>
      <c r="M34" s="206"/>
      <c r="N34" s="206"/>
      <c r="O34" s="206"/>
      <c r="P34" s="206"/>
      <c r="Q34" s="206"/>
      <c r="R34" s="206"/>
      <c r="S34" s="106">
        <f t="shared" si="1"/>
        <v>0</v>
      </c>
      <c r="T34" s="144" t="b">
        <f t="shared" si="2"/>
        <v>0</v>
      </c>
      <c r="U34" s="144">
        <f t="shared" si="3"/>
        <v>0</v>
      </c>
      <c r="V34" s="201"/>
      <c r="W34" s="201"/>
      <c r="X34" s="106">
        <f t="shared" si="7"/>
        <v>0</v>
      </c>
      <c r="Y34" s="144" t="b">
        <f t="shared" si="8"/>
        <v>0</v>
      </c>
      <c r="Z34" s="144">
        <f t="shared" si="4"/>
        <v>0</v>
      </c>
      <c r="AA34" s="201"/>
      <c r="AB34" s="201"/>
      <c r="AC34" s="106">
        <f t="shared" si="9"/>
        <v>0</v>
      </c>
      <c r="AD34" s="144" t="b">
        <f t="shared" si="10"/>
        <v>0</v>
      </c>
      <c r="AE34" s="144">
        <f t="shared" si="5"/>
        <v>0</v>
      </c>
      <c r="AF34" s="107">
        <f t="shared" si="11"/>
        <v>0</v>
      </c>
      <c r="AG34" s="201"/>
      <c r="AH34" s="201"/>
      <c r="AI34" s="201"/>
      <c r="AJ34" s="201"/>
      <c r="AK34" s="201"/>
      <c r="AL34" s="201"/>
      <c r="AM34" s="106">
        <f t="shared" si="12"/>
        <v>0</v>
      </c>
      <c r="AN34" s="107" t="b">
        <f t="shared" si="13"/>
        <v>0</v>
      </c>
      <c r="AO34" s="107">
        <f t="shared" si="14"/>
        <v>0</v>
      </c>
      <c r="AP34" s="107">
        <f t="shared" si="15"/>
        <v>0</v>
      </c>
      <c r="AQ34" s="107" t="b">
        <f t="shared" si="6"/>
        <v>0</v>
      </c>
      <c r="AR34" s="218" t="b">
        <f t="shared" si="16"/>
        <v>0</v>
      </c>
      <c r="AV34" s="105" t="s">
        <v>49</v>
      </c>
    </row>
    <row r="35" spans="1:48" ht="15" customHeight="1" x14ac:dyDescent="0.25">
      <c r="A35" s="184">
        <v>21</v>
      </c>
      <c r="B35" s="222"/>
      <c r="C35" s="202"/>
      <c r="D35" s="206"/>
      <c r="E35" s="214"/>
      <c r="F35" s="214"/>
      <c r="G35" s="220"/>
      <c r="H35" s="223"/>
      <c r="I35" s="202"/>
      <c r="J35" s="200"/>
      <c r="K35" s="202"/>
      <c r="L35" s="206"/>
      <c r="M35" s="206"/>
      <c r="N35" s="206"/>
      <c r="O35" s="206"/>
      <c r="P35" s="206"/>
      <c r="Q35" s="206"/>
      <c r="R35" s="206"/>
      <c r="S35" s="106">
        <f t="shared" si="1"/>
        <v>0</v>
      </c>
      <c r="T35" s="144" t="b">
        <f t="shared" si="2"/>
        <v>0</v>
      </c>
      <c r="U35" s="144">
        <f t="shared" si="3"/>
        <v>0</v>
      </c>
      <c r="V35" s="201"/>
      <c r="W35" s="201"/>
      <c r="X35" s="106">
        <f t="shared" si="7"/>
        <v>0</v>
      </c>
      <c r="Y35" s="144" t="b">
        <f t="shared" si="8"/>
        <v>0</v>
      </c>
      <c r="Z35" s="144">
        <f t="shared" si="4"/>
        <v>0</v>
      </c>
      <c r="AA35" s="201"/>
      <c r="AB35" s="201"/>
      <c r="AC35" s="106">
        <f t="shared" si="9"/>
        <v>0</v>
      </c>
      <c r="AD35" s="144" t="b">
        <f t="shared" si="10"/>
        <v>0</v>
      </c>
      <c r="AE35" s="144">
        <f t="shared" si="5"/>
        <v>0</v>
      </c>
      <c r="AF35" s="107">
        <f t="shared" si="11"/>
        <v>0</v>
      </c>
      <c r="AG35" s="205"/>
      <c r="AH35" s="205"/>
      <c r="AI35" s="205"/>
      <c r="AJ35" s="201"/>
      <c r="AK35" s="201"/>
      <c r="AL35" s="201"/>
      <c r="AM35" s="106">
        <f t="shared" si="12"/>
        <v>0</v>
      </c>
      <c r="AN35" s="107" t="b">
        <f t="shared" si="13"/>
        <v>0</v>
      </c>
      <c r="AO35" s="107">
        <f t="shared" si="14"/>
        <v>0</v>
      </c>
      <c r="AP35" s="107">
        <f t="shared" si="15"/>
        <v>0</v>
      </c>
      <c r="AQ35" s="107" t="b">
        <f t="shared" si="6"/>
        <v>0</v>
      </c>
      <c r="AR35" s="218" t="b">
        <f t="shared" si="16"/>
        <v>0</v>
      </c>
    </row>
    <row r="36" spans="1:48" ht="15" customHeight="1" x14ac:dyDescent="0.25">
      <c r="A36" s="184">
        <v>22</v>
      </c>
      <c r="B36" s="222"/>
      <c r="C36" s="202"/>
      <c r="D36" s="206"/>
      <c r="E36" s="214"/>
      <c r="F36" s="214"/>
      <c r="G36" s="220"/>
      <c r="H36" s="223"/>
      <c r="I36" s="202"/>
      <c r="J36" s="200"/>
      <c r="K36" s="202"/>
      <c r="L36" s="206"/>
      <c r="M36" s="206"/>
      <c r="N36" s="206"/>
      <c r="O36" s="206"/>
      <c r="P36" s="206"/>
      <c r="Q36" s="206"/>
      <c r="R36" s="206"/>
      <c r="S36" s="106">
        <f t="shared" si="1"/>
        <v>0</v>
      </c>
      <c r="T36" s="144" t="b">
        <f t="shared" si="2"/>
        <v>0</v>
      </c>
      <c r="U36" s="144">
        <f t="shared" si="3"/>
        <v>0</v>
      </c>
      <c r="V36" s="201"/>
      <c r="W36" s="201"/>
      <c r="X36" s="106">
        <f t="shared" si="7"/>
        <v>0</v>
      </c>
      <c r="Y36" s="144" t="b">
        <f t="shared" si="8"/>
        <v>0</v>
      </c>
      <c r="Z36" s="144">
        <f t="shared" si="4"/>
        <v>0</v>
      </c>
      <c r="AA36" s="201"/>
      <c r="AB36" s="201"/>
      <c r="AC36" s="106">
        <f t="shared" si="9"/>
        <v>0</v>
      </c>
      <c r="AD36" s="144" t="b">
        <f t="shared" si="10"/>
        <v>0</v>
      </c>
      <c r="AE36" s="144">
        <f t="shared" si="5"/>
        <v>0</v>
      </c>
      <c r="AF36" s="107">
        <f t="shared" si="11"/>
        <v>0</v>
      </c>
      <c r="AG36" s="205"/>
      <c r="AH36" s="205"/>
      <c r="AI36" s="205"/>
      <c r="AJ36" s="201"/>
      <c r="AK36" s="201"/>
      <c r="AL36" s="201"/>
      <c r="AM36" s="106">
        <f t="shared" si="12"/>
        <v>0</v>
      </c>
      <c r="AN36" s="107" t="b">
        <f t="shared" si="13"/>
        <v>0</v>
      </c>
      <c r="AO36" s="107">
        <f t="shared" si="14"/>
        <v>0</v>
      </c>
      <c r="AP36" s="107">
        <f t="shared" si="15"/>
        <v>0</v>
      </c>
      <c r="AQ36" s="107" t="b">
        <f t="shared" si="6"/>
        <v>0</v>
      </c>
      <c r="AR36" s="218" t="b">
        <f t="shared" si="16"/>
        <v>0</v>
      </c>
    </row>
    <row r="37" spans="1:48" ht="15" customHeight="1" x14ac:dyDescent="0.25">
      <c r="A37" s="184">
        <v>23</v>
      </c>
      <c r="B37" s="222"/>
      <c r="C37" s="202"/>
      <c r="D37" s="202"/>
      <c r="E37" s="214"/>
      <c r="F37" s="214"/>
      <c r="G37" s="220"/>
      <c r="H37" s="223"/>
      <c r="I37" s="202"/>
      <c r="J37" s="200"/>
      <c r="K37" s="202"/>
      <c r="L37" s="206"/>
      <c r="M37" s="206"/>
      <c r="N37" s="206"/>
      <c r="O37" s="206"/>
      <c r="P37" s="206"/>
      <c r="Q37" s="206"/>
      <c r="R37" s="206"/>
      <c r="S37" s="106">
        <f t="shared" si="1"/>
        <v>0</v>
      </c>
      <c r="T37" s="144" t="b">
        <f t="shared" si="2"/>
        <v>0</v>
      </c>
      <c r="U37" s="144">
        <f t="shared" si="3"/>
        <v>0</v>
      </c>
      <c r="V37" s="201"/>
      <c r="W37" s="201"/>
      <c r="X37" s="106">
        <f t="shared" si="7"/>
        <v>0</v>
      </c>
      <c r="Y37" s="144" t="b">
        <f t="shared" si="8"/>
        <v>0</v>
      </c>
      <c r="Z37" s="144">
        <f t="shared" si="4"/>
        <v>0</v>
      </c>
      <c r="AA37" s="201"/>
      <c r="AB37" s="201"/>
      <c r="AC37" s="106">
        <f t="shared" si="9"/>
        <v>0</v>
      </c>
      <c r="AD37" s="144" t="b">
        <f t="shared" si="10"/>
        <v>0</v>
      </c>
      <c r="AE37" s="144">
        <f t="shared" si="5"/>
        <v>0</v>
      </c>
      <c r="AF37" s="107">
        <f t="shared" si="11"/>
        <v>0</v>
      </c>
      <c r="AG37" s="205"/>
      <c r="AH37" s="205"/>
      <c r="AI37" s="205"/>
      <c r="AJ37" s="201"/>
      <c r="AK37" s="201"/>
      <c r="AL37" s="201"/>
      <c r="AM37" s="106">
        <f t="shared" si="12"/>
        <v>0</v>
      </c>
      <c r="AN37" s="107" t="b">
        <f t="shared" si="13"/>
        <v>0</v>
      </c>
      <c r="AO37" s="107">
        <f t="shared" si="14"/>
        <v>0</v>
      </c>
      <c r="AP37" s="107">
        <f t="shared" si="15"/>
        <v>0</v>
      </c>
      <c r="AQ37" s="107" t="b">
        <f t="shared" si="6"/>
        <v>0</v>
      </c>
      <c r="AR37" s="218" t="b">
        <f t="shared" si="16"/>
        <v>0</v>
      </c>
    </row>
    <row r="38" spans="1:48" ht="15" customHeight="1" x14ac:dyDescent="0.25">
      <c r="A38" s="184">
        <v>24</v>
      </c>
      <c r="B38" s="222"/>
      <c r="C38" s="202"/>
      <c r="D38" s="206"/>
      <c r="E38" s="214"/>
      <c r="F38" s="214"/>
      <c r="G38" s="220"/>
      <c r="H38" s="223"/>
      <c r="I38" s="202"/>
      <c r="J38" s="200"/>
      <c r="K38" s="202"/>
      <c r="L38" s="206"/>
      <c r="M38" s="206"/>
      <c r="N38" s="206"/>
      <c r="O38" s="206"/>
      <c r="P38" s="206"/>
      <c r="Q38" s="206"/>
      <c r="R38" s="206"/>
      <c r="S38" s="106">
        <f t="shared" si="1"/>
        <v>0</v>
      </c>
      <c r="T38" s="144" t="b">
        <f t="shared" si="2"/>
        <v>0</v>
      </c>
      <c r="U38" s="144">
        <f t="shared" si="3"/>
        <v>0</v>
      </c>
      <c r="V38" s="201"/>
      <c r="W38" s="201"/>
      <c r="X38" s="106">
        <f t="shared" si="7"/>
        <v>0</v>
      </c>
      <c r="Y38" s="144" t="b">
        <f t="shared" si="8"/>
        <v>0</v>
      </c>
      <c r="Z38" s="144">
        <f t="shared" si="4"/>
        <v>0</v>
      </c>
      <c r="AA38" s="201"/>
      <c r="AB38" s="201"/>
      <c r="AC38" s="106">
        <f t="shared" si="9"/>
        <v>0</v>
      </c>
      <c r="AD38" s="144" t="b">
        <f t="shared" si="10"/>
        <v>0</v>
      </c>
      <c r="AE38" s="144">
        <f t="shared" si="5"/>
        <v>0</v>
      </c>
      <c r="AF38" s="107">
        <f t="shared" si="11"/>
        <v>0</v>
      </c>
      <c r="AG38" s="205"/>
      <c r="AH38" s="205"/>
      <c r="AI38" s="205"/>
      <c r="AJ38" s="201"/>
      <c r="AK38" s="201"/>
      <c r="AL38" s="201"/>
      <c r="AM38" s="106">
        <f t="shared" si="12"/>
        <v>0</v>
      </c>
      <c r="AN38" s="107" t="b">
        <f t="shared" si="13"/>
        <v>0</v>
      </c>
      <c r="AO38" s="107">
        <f t="shared" si="14"/>
        <v>0</v>
      </c>
      <c r="AP38" s="107">
        <f t="shared" si="15"/>
        <v>0</v>
      </c>
      <c r="AQ38" s="107" t="b">
        <f t="shared" si="6"/>
        <v>0</v>
      </c>
      <c r="AR38" s="218" t="b">
        <f t="shared" si="16"/>
        <v>0</v>
      </c>
    </row>
    <row r="39" spans="1:48" ht="15" customHeight="1" x14ac:dyDescent="0.25">
      <c r="A39" s="184">
        <v>25</v>
      </c>
      <c r="B39" s="222"/>
      <c r="C39" s="202"/>
      <c r="D39" s="206"/>
      <c r="E39" s="214"/>
      <c r="F39" s="214"/>
      <c r="G39" s="220"/>
      <c r="H39" s="223"/>
      <c r="I39" s="202"/>
      <c r="J39" s="200"/>
      <c r="K39" s="202"/>
      <c r="L39" s="206"/>
      <c r="M39" s="206"/>
      <c r="N39" s="206"/>
      <c r="O39" s="206"/>
      <c r="P39" s="206"/>
      <c r="Q39" s="206"/>
      <c r="R39" s="206"/>
      <c r="S39" s="106">
        <f t="shared" si="1"/>
        <v>0</v>
      </c>
      <c r="T39" s="144" t="b">
        <f t="shared" si="2"/>
        <v>0</v>
      </c>
      <c r="U39" s="144">
        <f t="shared" si="3"/>
        <v>0</v>
      </c>
      <c r="V39" s="201"/>
      <c r="W39" s="201"/>
      <c r="X39" s="106">
        <f t="shared" si="7"/>
        <v>0</v>
      </c>
      <c r="Y39" s="144" t="b">
        <f t="shared" si="8"/>
        <v>0</v>
      </c>
      <c r="Z39" s="144">
        <f t="shared" si="4"/>
        <v>0</v>
      </c>
      <c r="AA39" s="201"/>
      <c r="AB39" s="201"/>
      <c r="AC39" s="106">
        <f t="shared" si="9"/>
        <v>0</v>
      </c>
      <c r="AD39" s="144" t="b">
        <f t="shared" si="10"/>
        <v>0</v>
      </c>
      <c r="AE39" s="144">
        <f t="shared" si="5"/>
        <v>0</v>
      </c>
      <c r="AF39" s="107">
        <f t="shared" si="11"/>
        <v>0</v>
      </c>
      <c r="AG39" s="205"/>
      <c r="AH39" s="205"/>
      <c r="AI39" s="205"/>
      <c r="AJ39" s="201"/>
      <c r="AK39" s="201"/>
      <c r="AL39" s="201"/>
      <c r="AM39" s="106">
        <f t="shared" si="12"/>
        <v>0</v>
      </c>
      <c r="AN39" s="107" t="b">
        <f t="shared" si="13"/>
        <v>0</v>
      </c>
      <c r="AO39" s="107">
        <f t="shared" si="14"/>
        <v>0</v>
      </c>
      <c r="AP39" s="107">
        <f t="shared" si="15"/>
        <v>0</v>
      </c>
      <c r="AQ39" s="107" t="b">
        <f t="shared" si="6"/>
        <v>0</v>
      </c>
      <c r="AR39" s="218" t="b">
        <f t="shared" si="16"/>
        <v>0</v>
      </c>
    </row>
    <row r="40" spans="1:48" ht="15" customHeight="1" x14ac:dyDescent="0.25">
      <c r="A40" s="184">
        <v>26</v>
      </c>
      <c r="B40" s="222"/>
      <c r="C40" s="202"/>
      <c r="D40" s="206"/>
      <c r="E40" s="214"/>
      <c r="F40" s="214"/>
      <c r="G40" s="220"/>
      <c r="H40" s="223"/>
      <c r="I40" s="202"/>
      <c r="J40" s="200"/>
      <c r="K40" s="202"/>
      <c r="L40" s="206"/>
      <c r="M40" s="206"/>
      <c r="N40" s="206"/>
      <c r="O40" s="206"/>
      <c r="P40" s="206"/>
      <c r="Q40" s="206"/>
      <c r="R40" s="206"/>
      <c r="S40" s="106">
        <f t="shared" si="1"/>
        <v>0</v>
      </c>
      <c r="T40" s="144" t="b">
        <f t="shared" si="2"/>
        <v>0</v>
      </c>
      <c r="U40" s="144">
        <f t="shared" si="3"/>
        <v>0</v>
      </c>
      <c r="V40" s="201"/>
      <c r="W40" s="201"/>
      <c r="X40" s="106">
        <f t="shared" si="7"/>
        <v>0</v>
      </c>
      <c r="Y40" s="144" t="b">
        <f t="shared" si="8"/>
        <v>0</v>
      </c>
      <c r="Z40" s="144">
        <f t="shared" si="4"/>
        <v>0</v>
      </c>
      <c r="AA40" s="201"/>
      <c r="AB40" s="201"/>
      <c r="AC40" s="106">
        <f t="shared" si="9"/>
        <v>0</v>
      </c>
      <c r="AD40" s="144" t="b">
        <f t="shared" si="10"/>
        <v>0</v>
      </c>
      <c r="AE40" s="144">
        <f t="shared" si="5"/>
        <v>0</v>
      </c>
      <c r="AF40" s="107">
        <f t="shared" si="11"/>
        <v>0</v>
      </c>
      <c r="AG40" s="205"/>
      <c r="AH40" s="205"/>
      <c r="AI40" s="205"/>
      <c r="AJ40" s="201"/>
      <c r="AK40" s="201"/>
      <c r="AL40" s="201"/>
      <c r="AM40" s="106">
        <f t="shared" si="12"/>
        <v>0</v>
      </c>
      <c r="AN40" s="107" t="b">
        <f t="shared" si="13"/>
        <v>0</v>
      </c>
      <c r="AO40" s="107">
        <f t="shared" si="14"/>
        <v>0</v>
      </c>
      <c r="AP40" s="107">
        <f t="shared" si="15"/>
        <v>0</v>
      </c>
      <c r="AQ40" s="107" t="b">
        <f t="shared" si="6"/>
        <v>0</v>
      </c>
      <c r="AR40" s="218" t="b">
        <f t="shared" si="16"/>
        <v>0</v>
      </c>
    </row>
    <row r="41" spans="1:48" ht="15" customHeight="1" x14ac:dyDescent="0.25">
      <c r="A41" s="184">
        <v>27</v>
      </c>
      <c r="B41" s="222"/>
      <c r="C41" s="202"/>
      <c r="D41" s="206"/>
      <c r="E41" s="214"/>
      <c r="F41" s="214"/>
      <c r="G41" s="220"/>
      <c r="H41" s="223"/>
      <c r="I41" s="202"/>
      <c r="J41" s="200"/>
      <c r="K41" s="202"/>
      <c r="L41" s="206"/>
      <c r="M41" s="206"/>
      <c r="N41" s="206"/>
      <c r="O41" s="206"/>
      <c r="P41" s="206"/>
      <c r="Q41" s="206"/>
      <c r="R41" s="206"/>
      <c r="S41" s="106">
        <f t="shared" si="1"/>
        <v>0</v>
      </c>
      <c r="T41" s="144" t="b">
        <f t="shared" si="2"/>
        <v>0</v>
      </c>
      <c r="U41" s="144">
        <f t="shared" si="3"/>
        <v>0</v>
      </c>
      <c r="V41" s="201"/>
      <c r="W41" s="201"/>
      <c r="X41" s="106">
        <f t="shared" si="7"/>
        <v>0</v>
      </c>
      <c r="Y41" s="144" t="b">
        <f t="shared" si="8"/>
        <v>0</v>
      </c>
      <c r="Z41" s="144">
        <f t="shared" si="4"/>
        <v>0</v>
      </c>
      <c r="AA41" s="201"/>
      <c r="AB41" s="201"/>
      <c r="AC41" s="106">
        <f t="shared" si="9"/>
        <v>0</v>
      </c>
      <c r="AD41" s="144" t="b">
        <f t="shared" si="10"/>
        <v>0</v>
      </c>
      <c r="AE41" s="144">
        <f t="shared" si="5"/>
        <v>0</v>
      </c>
      <c r="AF41" s="107">
        <f t="shared" si="11"/>
        <v>0</v>
      </c>
      <c r="AG41" s="205"/>
      <c r="AH41" s="205"/>
      <c r="AI41" s="205"/>
      <c r="AJ41" s="201"/>
      <c r="AK41" s="201"/>
      <c r="AL41" s="201"/>
      <c r="AM41" s="106">
        <f t="shared" si="12"/>
        <v>0</v>
      </c>
      <c r="AN41" s="107" t="b">
        <f t="shared" si="13"/>
        <v>0</v>
      </c>
      <c r="AO41" s="107">
        <f t="shared" si="14"/>
        <v>0</v>
      </c>
      <c r="AP41" s="107">
        <f t="shared" si="15"/>
        <v>0</v>
      </c>
      <c r="AQ41" s="107" t="b">
        <f t="shared" si="6"/>
        <v>0</v>
      </c>
      <c r="AR41" s="218" t="b">
        <f t="shared" si="16"/>
        <v>0</v>
      </c>
    </row>
    <row r="42" spans="1:48" ht="15" customHeight="1" x14ac:dyDescent="0.25">
      <c r="A42" s="184">
        <v>28</v>
      </c>
      <c r="B42" s="222"/>
      <c r="C42" s="202"/>
      <c r="D42" s="206"/>
      <c r="E42" s="214"/>
      <c r="F42" s="214"/>
      <c r="G42" s="220"/>
      <c r="H42" s="223"/>
      <c r="I42" s="202"/>
      <c r="J42" s="200"/>
      <c r="K42" s="202"/>
      <c r="L42" s="206"/>
      <c r="M42" s="206"/>
      <c r="N42" s="206"/>
      <c r="O42" s="206"/>
      <c r="P42" s="206"/>
      <c r="Q42" s="206"/>
      <c r="R42" s="206"/>
      <c r="S42" s="106">
        <f t="shared" si="1"/>
        <v>0</v>
      </c>
      <c r="T42" s="144" t="b">
        <f t="shared" si="2"/>
        <v>0</v>
      </c>
      <c r="U42" s="144">
        <f t="shared" si="3"/>
        <v>0</v>
      </c>
      <c r="V42" s="201"/>
      <c r="W42" s="201"/>
      <c r="X42" s="106">
        <f t="shared" si="7"/>
        <v>0</v>
      </c>
      <c r="Y42" s="144" t="b">
        <f t="shared" si="8"/>
        <v>0</v>
      </c>
      <c r="Z42" s="144">
        <f t="shared" si="4"/>
        <v>0</v>
      </c>
      <c r="AA42" s="201"/>
      <c r="AB42" s="201"/>
      <c r="AC42" s="106">
        <f t="shared" si="9"/>
        <v>0</v>
      </c>
      <c r="AD42" s="144" t="b">
        <f t="shared" si="10"/>
        <v>0</v>
      </c>
      <c r="AE42" s="144">
        <f t="shared" si="5"/>
        <v>0</v>
      </c>
      <c r="AF42" s="107">
        <f t="shared" si="11"/>
        <v>0</v>
      </c>
      <c r="AG42" s="205"/>
      <c r="AH42" s="205"/>
      <c r="AI42" s="205"/>
      <c r="AJ42" s="201"/>
      <c r="AK42" s="201"/>
      <c r="AL42" s="201"/>
      <c r="AM42" s="106">
        <f t="shared" si="12"/>
        <v>0</v>
      </c>
      <c r="AN42" s="107" t="b">
        <f t="shared" si="13"/>
        <v>0</v>
      </c>
      <c r="AO42" s="107">
        <f t="shared" si="14"/>
        <v>0</v>
      </c>
      <c r="AP42" s="107">
        <f t="shared" si="15"/>
        <v>0</v>
      </c>
      <c r="AQ42" s="107" t="b">
        <f t="shared" si="6"/>
        <v>0</v>
      </c>
      <c r="AR42" s="218" t="b">
        <f t="shared" si="16"/>
        <v>0</v>
      </c>
    </row>
    <row r="43" spans="1:48" ht="15" customHeight="1" x14ac:dyDescent="0.25">
      <c r="A43" s="184">
        <v>29</v>
      </c>
      <c r="B43" s="222"/>
      <c r="C43" s="206"/>
      <c r="D43" s="206"/>
      <c r="E43" s="214"/>
      <c r="F43" s="214"/>
      <c r="G43" s="220"/>
      <c r="H43" s="223"/>
      <c r="I43" s="202"/>
      <c r="J43" s="200"/>
      <c r="K43" s="202"/>
      <c r="L43" s="206"/>
      <c r="M43" s="206"/>
      <c r="N43" s="206"/>
      <c r="O43" s="206"/>
      <c r="P43" s="206"/>
      <c r="Q43" s="206"/>
      <c r="R43" s="206"/>
      <c r="S43" s="106">
        <f t="shared" si="1"/>
        <v>0</v>
      </c>
      <c r="T43" s="144" t="b">
        <f t="shared" si="2"/>
        <v>0</v>
      </c>
      <c r="U43" s="144">
        <f t="shared" si="3"/>
        <v>0</v>
      </c>
      <c r="V43" s="201"/>
      <c r="W43" s="201"/>
      <c r="X43" s="106">
        <f t="shared" si="7"/>
        <v>0</v>
      </c>
      <c r="Y43" s="144" t="b">
        <f t="shared" si="8"/>
        <v>0</v>
      </c>
      <c r="Z43" s="144">
        <f t="shared" si="4"/>
        <v>0</v>
      </c>
      <c r="AA43" s="201"/>
      <c r="AB43" s="201"/>
      <c r="AC43" s="106">
        <f t="shared" si="9"/>
        <v>0</v>
      </c>
      <c r="AD43" s="144" t="b">
        <f t="shared" si="10"/>
        <v>0</v>
      </c>
      <c r="AE43" s="144">
        <f t="shared" si="5"/>
        <v>0</v>
      </c>
      <c r="AF43" s="107">
        <f t="shared" si="11"/>
        <v>0</v>
      </c>
      <c r="AG43" s="201"/>
      <c r="AH43" s="201"/>
      <c r="AI43" s="201"/>
      <c r="AJ43" s="201"/>
      <c r="AK43" s="201"/>
      <c r="AL43" s="201"/>
      <c r="AM43" s="106">
        <f t="shared" si="12"/>
        <v>0</v>
      </c>
      <c r="AN43" s="107" t="b">
        <f t="shared" si="13"/>
        <v>0</v>
      </c>
      <c r="AO43" s="107">
        <f t="shared" si="14"/>
        <v>0</v>
      </c>
      <c r="AP43" s="107">
        <f t="shared" si="15"/>
        <v>0</v>
      </c>
      <c r="AQ43" s="107" t="b">
        <f t="shared" si="6"/>
        <v>0</v>
      </c>
      <c r="AR43" s="218" t="b">
        <f t="shared" si="16"/>
        <v>0</v>
      </c>
    </row>
    <row r="44" spans="1:48" ht="15" customHeight="1" x14ac:dyDescent="0.25">
      <c r="A44" s="184">
        <v>30</v>
      </c>
      <c r="B44" s="222"/>
      <c r="C44" s="206"/>
      <c r="D44" s="206"/>
      <c r="E44" s="214"/>
      <c r="F44" s="214"/>
      <c r="G44" s="220"/>
      <c r="H44" s="223"/>
      <c r="I44" s="202"/>
      <c r="J44" s="200"/>
      <c r="K44" s="202"/>
      <c r="L44" s="206"/>
      <c r="M44" s="206"/>
      <c r="N44" s="206"/>
      <c r="O44" s="206"/>
      <c r="P44" s="206"/>
      <c r="Q44" s="206"/>
      <c r="R44" s="206"/>
      <c r="S44" s="106">
        <f t="shared" si="1"/>
        <v>0</v>
      </c>
      <c r="T44" s="144" t="b">
        <f t="shared" si="2"/>
        <v>0</v>
      </c>
      <c r="U44" s="144">
        <f t="shared" si="3"/>
        <v>0</v>
      </c>
      <c r="V44" s="201"/>
      <c r="W44" s="201"/>
      <c r="X44" s="106">
        <f t="shared" si="7"/>
        <v>0</v>
      </c>
      <c r="Y44" s="144" t="b">
        <f t="shared" si="8"/>
        <v>0</v>
      </c>
      <c r="Z44" s="144">
        <f t="shared" si="4"/>
        <v>0</v>
      </c>
      <c r="AA44" s="201"/>
      <c r="AB44" s="201"/>
      <c r="AC44" s="106">
        <f t="shared" si="9"/>
        <v>0</v>
      </c>
      <c r="AD44" s="144" t="b">
        <f t="shared" si="10"/>
        <v>0</v>
      </c>
      <c r="AE44" s="144">
        <f t="shared" si="5"/>
        <v>0</v>
      </c>
      <c r="AF44" s="107">
        <f t="shared" si="11"/>
        <v>0</v>
      </c>
      <c r="AG44" s="201"/>
      <c r="AH44" s="201"/>
      <c r="AI44" s="201"/>
      <c r="AJ44" s="201"/>
      <c r="AK44" s="201"/>
      <c r="AL44" s="201"/>
      <c r="AM44" s="106">
        <f t="shared" si="12"/>
        <v>0</v>
      </c>
      <c r="AN44" s="107" t="b">
        <f t="shared" si="13"/>
        <v>0</v>
      </c>
      <c r="AO44" s="107">
        <f t="shared" si="14"/>
        <v>0</v>
      </c>
      <c r="AP44" s="107">
        <f t="shared" si="15"/>
        <v>0</v>
      </c>
      <c r="AQ44" s="107" t="b">
        <f t="shared" si="6"/>
        <v>0</v>
      </c>
      <c r="AR44" s="218" t="b">
        <f t="shared" si="16"/>
        <v>0</v>
      </c>
    </row>
    <row r="45" spans="1:48" ht="15" customHeight="1" x14ac:dyDescent="0.25">
      <c r="A45" s="184">
        <v>31</v>
      </c>
      <c r="B45" s="222"/>
      <c r="C45" s="206"/>
      <c r="D45" s="206"/>
      <c r="E45" s="214"/>
      <c r="F45" s="214"/>
      <c r="G45" s="220"/>
      <c r="H45" s="223"/>
      <c r="I45" s="202"/>
      <c r="J45" s="200"/>
      <c r="K45" s="202"/>
      <c r="L45" s="206"/>
      <c r="M45" s="206"/>
      <c r="N45" s="206"/>
      <c r="O45" s="206"/>
      <c r="P45" s="206"/>
      <c r="Q45" s="206"/>
      <c r="R45" s="206"/>
      <c r="S45" s="106">
        <f t="shared" si="1"/>
        <v>0</v>
      </c>
      <c r="T45" s="144" t="b">
        <f t="shared" si="2"/>
        <v>0</v>
      </c>
      <c r="U45" s="144">
        <f t="shared" si="3"/>
        <v>0</v>
      </c>
      <c r="V45" s="201"/>
      <c r="W45" s="201"/>
      <c r="X45" s="106">
        <f t="shared" si="7"/>
        <v>0</v>
      </c>
      <c r="Y45" s="144" t="b">
        <f t="shared" si="8"/>
        <v>0</v>
      </c>
      <c r="Z45" s="144">
        <f t="shared" si="4"/>
        <v>0</v>
      </c>
      <c r="AA45" s="201"/>
      <c r="AB45" s="201"/>
      <c r="AC45" s="106">
        <f t="shared" si="9"/>
        <v>0</v>
      </c>
      <c r="AD45" s="144" t="b">
        <f t="shared" si="10"/>
        <v>0</v>
      </c>
      <c r="AE45" s="144">
        <f t="shared" si="5"/>
        <v>0</v>
      </c>
      <c r="AF45" s="107">
        <f t="shared" si="11"/>
        <v>0</v>
      </c>
      <c r="AG45" s="201"/>
      <c r="AH45" s="201"/>
      <c r="AI45" s="201"/>
      <c r="AJ45" s="201"/>
      <c r="AK45" s="201"/>
      <c r="AL45" s="201"/>
      <c r="AM45" s="106">
        <f t="shared" si="12"/>
        <v>0</v>
      </c>
      <c r="AN45" s="107" t="b">
        <f t="shared" si="13"/>
        <v>0</v>
      </c>
      <c r="AO45" s="107">
        <f t="shared" si="14"/>
        <v>0</v>
      </c>
      <c r="AP45" s="107">
        <f t="shared" si="15"/>
        <v>0</v>
      </c>
      <c r="AQ45" s="107" t="b">
        <f t="shared" si="6"/>
        <v>0</v>
      </c>
      <c r="AR45" s="218" t="b">
        <f t="shared" si="16"/>
        <v>0</v>
      </c>
    </row>
    <row r="46" spans="1:48" ht="15" customHeight="1" x14ac:dyDescent="0.25">
      <c r="A46" s="184">
        <v>32</v>
      </c>
      <c r="B46" s="222"/>
      <c r="C46" s="206"/>
      <c r="D46" s="206"/>
      <c r="E46" s="214"/>
      <c r="F46" s="214"/>
      <c r="G46" s="220"/>
      <c r="H46" s="223"/>
      <c r="I46" s="202"/>
      <c r="J46" s="200"/>
      <c r="K46" s="202"/>
      <c r="L46" s="206"/>
      <c r="M46" s="206"/>
      <c r="N46" s="206"/>
      <c r="O46" s="206"/>
      <c r="P46" s="206"/>
      <c r="Q46" s="206"/>
      <c r="R46" s="206"/>
      <c r="S46" s="106">
        <f t="shared" si="1"/>
        <v>0</v>
      </c>
      <c r="T46" s="144" t="b">
        <f t="shared" si="2"/>
        <v>0</v>
      </c>
      <c r="U46" s="144">
        <f t="shared" si="3"/>
        <v>0</v>
      </c>
      <c r="V46" s="201"/>
      <c r="W46" s="201"/>
      <c r="X46" s="106">
        <f t="shared" si="7"/>
        <v>0</v>
      </c>
      <c r="Y46" s="144" t="b">
        <f t="shared" si="8"/>
        <v>0</v>
      </c>
      <c r="Z46" s="144">
        <f t="shared" si="4"/>
        <v>0</v>
      </c>
      <c r="AA46" s="201"/>
      <c r="AB46" s="201"/>
      <c r="AC46" s="106">
        <f t="shared" si="9"/>
        <v>0</v>
      </c>
      <c r="AD46" s="144" t="b">
        <f t="shared" si="10"/>
        <v>0</v>
      </c>
      <c r="AE46" s="144">
        <f t="shared" si="5"/>
        <v>0</v>
      </c>
      <c r="AF46" s="107">
        <f t="shared" si="11"/>
        <v>0</v>
      </c>
      <c r="AG46" s="201"/>
      <c r="AH46" s="201"/>
      <c r="AI46" s="201"/>
      <c r="AJ46" s="201"/>
      <c r="AK46" s="201"/>
      <c r="AL46" s="201"/>
      <c r="AM46" s="106">
        <f t="shared" si="12"/>
        <v>0</v>
      </c>
      <c r="AN46" s="107" t="b">
        <f t="shared" si="13"/>
        <v>0</v>
      </c>
      <c r="AO46" s="107">
        <f t="shared" si="14"/>
        <v>0</v>
      </c>
      <c r="AP46" s="107">
        <f t="shared" si="15"/>
        <v>0</v>
      </c>
      <c r="AQ46" s="107" t="b">
        <f t="shared" si="6"/>
        <v>0</v>
      </c>
      <c r="AR46" s="218" t="b">
        <f t="shared" si="16"/>
        <v>0</v>
      </c>
    </row>
    <row r="47" spans="1:48" ht="15" customHeight="1" x14ac:dyDescent="0.25">
      <c r="A47" s="184">
        <v>33</v>
      </c>
      <c r="B47" s="222"/>
      <c r="C47" s="206"/>
      <c r="D47" s="206"/>
      <c r="E47" s="214"/>
      <c r="F47" s="214"/>
      <c r="G47" s="220"/>
      <c r="H47" s="223"/>
      <c r="I47" s="202"/>
      <c r="J47" s="200"/>
      <c r="K47" s="202"/>
      <c r="L47" s="206"/>
      <c r="M47" s="206"/>
      <c r="N47" s="206"/>
      <c r="O47" s="206"/>
      <c r="P47" s="206"/>
      <c r="Q47" s="206"/>
      <c r="R47" s="206"/>
      <c r="S47" s="106">
        <f t="shared" si="1"/>
        <v>0</v>
      </c>
      <c r="T47" s="144" t="b">
        <f t="shared" si="2"/>
        <v>0</v>
      </c>
      <c r="U47" s="144">
        <f t="shared" si="3"/>
        <v>0</v>
      </c>
      <c r="V47" s="201"/>
      <c r="W47" s="201"/>
      <c r="X47" s="106">
        <f t="shared" si="7"/>
        <v>0</v>
      </c>
      <c r="Y47" s="144" t="b">
        <f t="shared" si="8"/>
        <v>0</v>
      </c>
      <c r="Z47" s="144">
        <f t="shared" si="4"/>
        <v>0</v>
      </c>
      <c r="AA47" s="201"/>
      <c r="AB47" s="201"/>
      <c r="AC47" s="106">
        <f t="shared" si="9"/>
        <v>0</v>
      </c>
      <c r="AD47" s="144" t="b">
        <f t="shared" si="10"/>
        <v>0</v>
      </c>
      <c r="AE47" s="144">
        <f t="shared" si="5"/>
        <v>0</v>
      </c>
      <c r="AF47" s="107">
        <f t="shared" si="11"/>
        <v>0</v>
      </c>
      <c r="AG47" s="201"/>
      <c r="AH47" s="201"/>
      <c r="AI47" s="201"/>
      <c r="AJ47" s="201"/>
      <c r="AK47" s="201"/>
      <c r="AL47" s="201"/>
      <c r="AM47" s="106">
        <f t="shared" si="12"/>
        <v>0</v>
      </c>
      <c r="AN47" s="107" t="b">
        <f t="shared" si="13"/>
        <v>0</v>
      </c>
      <c r="AO47" s="107">
        <f t="shared" si="14"/>
        <v>0</v>
      </c>
      <c r="AP47" s="107">
        <f t="shared" si="15"/>
        <v>0</v>
      </c>
      <c r="AQ47" s="107" t="b">
        <f t="shared" ref="AQ47:AQ64" si="17">IF(AP47&gt;0,(AF47+AO47))</f>
        <v>0</v>
      </c>
      <c r="AR47" s="218" t="b">
        <f t="shared" si="16"/>
        <v>0</v>
      </c>
    </row>
    <row r="48" spans="1:48" ht="15" customHeight="1" x14ac:dyDescent="0.25">
      <c r="A48" s="184">
        <v>34</v>
      </c>
      <c r="B48" s="222"/>
      <c r="C48" s="202"/>
      <c r="D48" s="206"/>
      <c r="E48" s="214"/>
      <c r="F48" s="214"/>
      <c r="G48" s="220"/>
      <c r="H48" s="223"/>
      <c r="I48" s="202"/>
      <c r="J48" s="200"/>
      <c r="K48" s="202"/>
      <c r="L48" s="206"/>
      <c r="M48" s="206"/>
      <c r="N48" s="206"/>
      <c r="O48" s="206"/>
      <c r="P48" s="206"/>
      <c r="Q48" s="206"/>
      <c r="R48" s="206"/>
      <c r="S48" s="106">
        <f t="shared" si="1"/>
        <v>0</v>
      </c>
      <c r="T48" s="144" t="b">
        <f t="shared" si="2"/>
        <v>0</v>
      </c>
      <c r="U48" s="144">
        <f t="shared" si="3"/>
        <v>0</v>
      </c>
      <c r="V48" s="201"/>
      <c r="W48" s="201"/>
      <c r="X48" s="106">
        <f t="shared" si="7"/>
        <v>0</v>
      </c>
      <c r="Y48" s="144" t="b">
        <f t="shared" si="8"/>
        <v>0</v>
      </c>
      <c r="Z48" s="144">
        <f t="shared" si="4"/>
        <v>0</v>
      </c>
      <c r="AA48" s="201"/>
      <c r="AB48" s="201"/>
      <c r="AC48" s="106">
        <f t="shared" si="9"/>
        <v>0</v>
      </c>
      <c r="AD48" s="144" t="b">
        <f t="shared" si="10"/>
        <v>0</v>
      </c>
      <c r="AE48" s="144">
        <f t="shared" si="5"/>
        <v>0</v>
      </c>
      <c r="AF48" s="107">
        <f t="shared" si="11"/>
        <v>0</v>
      </c>
      <c r="AG48" s="205"/>
      <c r="AH48" s="205"/>
      <c r="AI48" s="205"/>
      <c r="AJ48" s="201"/>
      <c r="AK48" s="201"/>
      <c r="AL48" s="201"/>
      <c r="AM48" s="106">
        <f t="shared" si="12"/>
        <v>0</v>
      </c>
      <c r="AN48" s="107" t="b">
        <f t="shared" si="13"/>
        <v>0</v>
      </c>
      <c r="AO48" s="107">
        <f t="shared" si="14"/>
        <v>0</v>
      </c>
      <c r="AP48" s="107">
        <f t="shared" si="15"/>
        <v>0</v>
      </c>
      <c r="AQ48" s="107" t="b">
        <f t="shared" si="17"/>
        <v>0</v>
      </c>
      <c r="AR48" s="218" t="b">
        <f t="shared" si="16"/>
        <v>0</v>
      </c>
    </row>
    <row r="49" spans="1:44" ht="15" customHeight="1" x14ac:dyDescent="0.25">
      <c r="A49" s="184">
        <v>35</v>
      </c>
      <c r="B49" s="222"/>
      <c r="C49" s="202"/>
      <c r="D49" s="206"/>
      <c r="E49" s="214"/>
      <c r="F49" s="214"/>
      <c r="G49" s="220"/>
      <c r="H49" s="223"/>
      <c r="I49" s="202"/>
      <c r="J49" s="200"/>
      <c r="K49" s="202"/>
      <c r="L49" s="206"/>
      <c r="M49" s="206"/>
      <c r="N49" s="206"/>
      <c r="O49" s="206"/>
      <c r="P49" s="206"/>
      <c r="Q49" s="206"/>
      <c r="R49" s="206"/>
      <c r="S49" s="106">
        <f t="shared" si="1"/>
        <v>0</v>
      </c>
      <c r="T49" s="144" t="b">
        <f t="shared" si="2"/>
        <v>0</v>
      </c>
      <c r="U49" s="144">
        <f t="shared" si="3"/>
        <v>0</v>
      </c>
      <c r="V49" s="201"/>
      <c r="W49" s="201"/>
      <c r="X49" s="106">
        <f t="shared" si="7"/>
        <v>0</v>
      </c>
      <c r="Y49" s="144" t="b">
        <f t="shared" si="8"/>
        <v>0</v>
      </c>
      <c r="Z49" s="144">
        <f t="shared" si="4"/>
        <v>0</v>
      </c>
      <c r="AA49" s="201"/>
      <c r="AB49" s="201"/>
      <c r="AC49" s="106">
        <f t="shared" si="9"/>
        <v>0</v>
      </c>
      <c r="AD49" s="144" t="b">
        <f t="shared" si="10"/>
        <v>0</v>
      </c>
      <c r="AE49" s="144">
        <f t="shared" si="5"/>
        <v>0</v>
      </c>
      <c r="AF49" s="107">
        <f t="shared" si="11"/>
        <v>0</v>
      </c>
      <c r="AG49" s="205"/>
      <c r="AH49" s="205"/>
      <c r="AI49" s="205"/>
      <c r="AJ49" s="201"/>
      <c r="AK49" s="201"/>
      <c r="AL49" s="201"/>
      <c r="AM49" s="106">
        <f t="shared" si="12"/>
        <v>0</v>
      </c>
      <c r="AN49" s="107" t="b">
        <f t="shared" si="13"/>
        <v>0</v>
      </c>
      <c r="AO49" s="107">
        <f t="shared" si="14"/>
        <v>0</v>
      </c>
      <c r="AP49" s="107">
        <f t="shared" si="15"/>
        <v>0</v>
      </c>
      <c r="AQ49" s="107" t="b">
        <f t="shared" si="17"/>
        <v>0</v>
      </c>
      <c r="AR49" s="218" t="b">
        <f t="shared" si="16"/>
        <v>0</v>
      </c>
    </row>
    <row r="50" spans="1:44" ht="15" customHeight="1" x14ac:dyDescent="0.25">
      <c r="A50" s="184">
        <v>36</v>
      </c>
      <c r="B50" s="222"/>
      <c r="C50" s="206"/>
      <c r="D50" s="206"/>
      <c r="E50" s="214"/>
      <c r="F50" s="214"/>
      <c r="G50" s="220"/>
      <c r="H50" s="223"/>
      <c r="I50" s="202"/>
      <c r="J50" s="200"/>
      <c r="K50" s="202"/>
      <c r="L50" s="206"/>
      <c r="M50" s="206"/>
      <c r="N50" s="206"/>
      <c r="O50" s="206"/>
      <c r="P50" s="206"/>
      <c r="Q50" s="206"/>
      <c r="R50" s="206"/>
      <c r="S50" s="106">
        <f t="shared" si="1"/>
        <v>0</v>
      </c>
      <c r="T50" s="144" t="b">
        <f t="shared" si="2"/>
        <v>0</v>
      </c>
      <c r="U50" s="144">
        <f t="shared" si="3"/>
        <v>0</v>
      </c>
      <c r="V50" s="201"/>
      <c r="W50" s="201"/>
      <c r="X50" s="106">
        <f t="shared" si="7"/>
        <v>0</v>
      </c>
      <c r="Y50" s="144" t="b">
        <f t="shared" si="8"/>
        <v>0</v>
      </c>
      <c r="Z50" s="144">
        <f t="shared" si="4"/>
        <v>0</v>
      </c>
      <c r="AA50" s="201"/>
      <c r="AB50" s="201"/>
      <c r="AC50" s="106">
        <f t="shared" si="9"/>
        <v>0</v>
      </c>
      <c r="AD50" s="144" t="b">
        <f t="shared" si="10"/>
        <v>0</v>
      </c>
      <c r="AE50" s="144">
        <f t="shared" si="5"/>
        <v>0</v>
      </c>
      <c r="AF50" s="107">
        <f t="shared" si="11"/>
        <v>0</v>
      </c>
      <c r="AG50" s="201"/>
      <c r="AH50" s="201"/>
      <c r="AI50" s="201"/>
      <c r="AJ50" s="201"/>
      <c r="AK50" s="201"/>
      <c r="AL50" s="201"/>
      <c r="AM50" s="106">
        <f t="shared" si="12"/>
        <v>0</v>
      </c>
      <c r="AN50" s="107" t="b">
        <f t="shared" si="13"/>
        <v>0</v>
      </c>
      <c r="AO50" s="107">
        <f t="shared" si="14"/>
        <v>0</v>
      </c>
      <c r="AP50" s="107">
        <f t="shared" si="15"/>
        <v>0</v>
      </c>
      <c r="AQ50" s="107" t="b">
        <f t="shared" si="17"/>
        <v>0</v>
      </c>
      <c r="AR50" s="218" t="b">
        <f t="shared" si="16"/>
        <v>0</v>
      </c>
    </row>
    <row r="51" spans="1:44" ht="15" customHeight="1" x14ac:dyDescent="0.25">
      <c r="A51" s="184">
        <v>37</v>
      </c>
      <c r="B51" s="222"/>
      <c r="C51" s="202"/>
      <c r="D51" s="206"/>
      <c r="E51" s="214"/>
      <c r="F51" s="214"/>
      <c r="G51" s="220"/>
      <c r="H51" s="223"/>
      <c r="I51" s="202"/>
      <c r="J51" s="200"/>
      <c r="K51" s="202"/>
      <c r="L51" s="206"/>
      <c r="M51" s="206"/>
      <c r="N51" s="206"/>
      <c r="O51" s="206"/>
      <c r="P51" s="206"/>
      <c r="Q51" s="206"/>
      <c r="R51" s="206"/>
      <c r="S51" s="106">
        <f t="shared" si="1"/>
        <v>0</v>
      </c>
      <c r="T51" s="144" t="b">
        <f t="shared" si="2"/>
        <v>0</v>
      </c>
      <c r="U51" s="144">
        <f t="shared" si="3"/>
        <v>0</v>
      </c>
      <c r="V51" s="201"/>
      <c r="W51" s="201"/>
      <c r="X51" s="106">
        <f t="shared" si="7"/>
        <v>0</v>
      </c>
      <c r="Y51" s="144" t="b">
        <f t="shared" si="8"/>
        <v>0</v>
      </c>
      <c r="Z51" s="144">
        <f t="shared" si="4"/>
        <v>0</v>
      </c>
      <c r="AA51" s="201"/>
      <c r="AB51" s="201"/>
      <c r="AC51" s="106">
        <f t="shared" si="9"/>
        <v>0</v>
      </c>
      <c r="AD51" s="144" t="b">
        <f t="shared" si="10"/>
        <v>0</v>
      </c>
      <c r="AE51" s="144">
        <f t="shared" si="5"/>
        <v>0</v>
      </c>
      <c r="AF51" s="107">
        <f t="shared" si="11"/>
        <v>0</v>
      </c>
      <c r="AG51" s="205"/>
      <c r="AH51" s="205"/>
      <c r="AI51" s="205"/>
      <c r="AJ51" s="201"/>
      <c r="AK51" s="201"/>
      <c r="AL51" s="201"/>
      <c r="AM51" s="106">
        <f t="shared" si="12"/>
        <v>0</v>
      </c>
      <c r="AN51" s="107" t="b">
        <f t="shared" si="13"/>
        <v>0</v>
      </c>
      <c r="AO51" s="107">
        <f t="shared" si="14"/>
        <v>0</v>
      </c>
      <c r="AP51" s="107">
        <f t="shared" si="15"/>
        <v>0</v>
      </c>
      <c r="AQ51" s="107" t="b">
        <f t="shared" si="17"/>
        <v>0</v>
      </c>
      <c r="AR51" s="218" t="b">
        <f t="shared" si="16"/>
        <v>0</v>
      </c>
    </row>
    <row r="52" spans="1:44" ht="15" customHeight="1" x14ac:dyDescent="0.25">
      <c r="A52" s="184">
        <v>38</v>
      </c>
      <c r="B52" s="222"/>
      <c r="C52" s="202"/>
      <c r="D52" s="206"/>
      <c r="E52" s="214"/>
      <c r="F52" s="214"/>
      <c r="G52" s="220"/>
      <c r="H52" s="223"/>
      <c r="I52" s="202"/>
      <c r="J52" s="200"/>
      <c r="K52" s="202"/>
      <c r="L52" s="206"/>
      <c r="M52" s="206"/>
      <c r="N52" s="206"/>
      <c r="O52" s="206"/>
      <c r="P52" s="206"/>
      <c r="Q52" s="206"/>
      <c r="R52" s="206"/>
      <c r="S52" s="106">
        <f t="shared" si="1"/>
        <v>0</v>
      </c>
      <c r="T52" s="144" t="b">
        <f t="shared" si="2"/>
        <v>0</v>
      </c>
      <c r="U52" s="144">
        <f t="shared" si="3"/>
        <v>0</v>
      </c>
      <c r="V52" s="201"/>
      <c r="W52" s="201"/>
      <c r="X52" s="106">
        <f t="shared" si="7"/>
        <v>0</v>
      </c>
      <c r="Y52" s="144" t="b">
        <f t="shared" si="8"/>
        <v>0</v>
      </c>
      <c r="Z52" s="144">
        <f t="shared" si="4"/>
        <v>0</v>
      </c>
      <c r="AA52" s="201"/>
      <c r="AB52" s="201"/>
      <c r="AC52" s="106">
        <f t="shared" si="9"/>
        <v>0</v>
      </c>
      <c r="AD52" s="144" t="b">
        <f t="shared" si="10"/>
        <v>0</v>
      </c>
      <c r="AE52" s="144">
        <f t="shared" si="5"/>
        <v>0</v>
      </c>
      <c r="AF52" s="107">
        <f t="shared" si="11"/>
        <v>0</v>
      </c>
      <c r="AG52" s="205"/>
      <c r="AH52" s="205"/>
      <c r="AI52" s="205"/>
      <c r="AJ52" s="201"/>
      <c r="AK52" s="201"/>
      <c r="AL52" s="201"/>
      <c r="AM52" s="106">
        <f t="shared" si="12"/>
        <v>0</v>
      </c>
      <c r="AN52" s="107" t="b">
        <f t="shared" si="13"/>
        <v>0</v>
      </c>
      <c r="AO52" s="107">
        <f t="shared" si="14"/>
        <v>0</v>
      </c>
      <c r="AP52" s="107">
        <f t="shared" si="15"/>
        <v>0</v>
      </c>
      <c r="AQ52" s="107" t="b">
        <f t="shared" si="17"/>
        <v>0</v>
      </c>
      <c r="AR52" s="218" t="b">
        <f t="shared" si="16"/>
        <v>0</v>
      </c>
    </row>
    <row r="53" spans="1:44" ht="15" customHeight="1" x14ac:dyDescent="0.25">
      <c r="A53" s="184">
        <v>39</v>
      </c>
      <c r="B53" s="222"/>
      <c r="C53" s="202"/>
      <c r="D53" s="206"/>
      <c r="E53" s="214"/>
      <c r="F53" s="214"/>
      <c r="G53" s="220"/>
      <c r="H53" s="223"/>
      <c r="I53" s="202"/>
      <c r="J53" s="200"/>
      <c r="K53" s="202"/>
      <c r="L53" s="206"/>
      <c r="M53" s="206"/>
      <c r="N53" s="206"/>
      <c r="O53" s="206"/>
      <c r="P53" s="206"/>
      <c r="Q53" s="206"/>
      <c r="R53" s="206"/>
      <c r="S53" s="106">
        <f t="shared" si="1"/>
        <v>0</v>
      </c>
      <c r="T53" s="144" t="b">
        <f t="shared" si="2"/>
        <v>0</v>
      </c>
      <c r="U53" s="144">
        <f t="shared" si="3"/>
        <v>0</v>
      </c>
      <c r="V53" s="201"/>
      <c r="W53" s="201"/>
      <c r="X53" s="106">
        <f t="shared" si="7"/>
        <v>0</v>
      </c>
      <c r="Y53" s="144" t="b">
        <f t="shared" si="8"/>
        <v>0</v>
      </c>
      <c r="Z53" s="144">
        <f t="shared" si="4"/>
        <v>0</v>
      </c>
      <c r="AA53" s="201"/>
      <c r="AB53" s="201"/>
      <c r="AC53" s="106">
        <f t="shared" si="9"/>
        <v>0</v>
      </c>
      <c r="AD53" s="144" t="b">
        <f t="shared" si="10"/>
        <v>0</v>
      </c>
      <c r="AE53" s="144">
        <f t="shared" si="5"/>
        <v>0</v>
      </c>
      <c r="AF53" s="107">
        <f t="shared" si="11"/>
        <v>0</v>
      </c>
      <c r="AG53" s="205"/>
      <c r="AH53" s="205"/>
      <c r="AI53" s="205"/>
      <c r="AJ53" s="201"/>
      <c r="AK53" s="201"/>
      <c r="AL53" s="201"/>
      <c r="AM53" s="106">
        <f t="shared" si="12"/>
        <v>0</v>
      </c>
      <c r="AN53" s="107" t="b">
        <f t="shared" si="13"/>
        <v>0</v>
      </c>
      <c r="AO53" s="107">
        <f t="shared" si="14"/>
        <v>0</v>
      </c>
      <c r="AP53" s="107">
        <f t="shared" si="15"/>
        <v>0</v>
      </c>
      <c r="AQ53" s="107" t="b">
        <f t="shared" si="17"/>
        <v>0</v>
      </c>
      <c r="AR53" s="218" t="b">
        <f t="shared" si="16"/>
        <v>0</v>
      </c>
    </row>
    <row r="54" spans="1:44" ht="15" customHeight="1" x14ac:dyDescent="0.25">
      <c r="A54" s="184">
        <v>40</v>
      </c>
      <c r="B54" s="222"/>
      <c r="C54" s="226"/>
      <c r="D54" s="206"/>
      <c r="E54" s="214"/>
      <c r="F54" s="214"/>
      <c r="G54" s="221"/>
      <c r="H54" s="223"/>
      <c r="I54" s="204"/>
      <c r="J54" s="200"/>
      <c r="K54" s="202"/>
      <c r="L54" s="206"/>
      <c r="M54" s="206"/>
      <c r="N54" s="206"/>
      <c r="O54" s="206"/>
      <c r="P54" s="206"/>
      <c r="Q54" s="206"/>
      <c r="R54" s="206"/>
      <c r="S54" s="106">
        <f t="shared" si="1"/>
        <v>0</v>
      </c>
      <c r="T54" s="144" t="b">
        <f t="shared" si="2"/>
        <v>0</v>
      </c>
      <c r="U54" s="144">
        <f t="shared" si="3"/>
        <v>0</v>
      </c>
      <c r="V54" s="201"/>
      <c r="W54" s="201"/>
      <c r="X54" s="106">
        <f t="shared" si="7"/>
        <v>0</v>
      </c>
      <c r="Y54" s="144" t="b">
        <f t="shared" si="8"/>
        <v>0</v>
      </c>
      <c r="Z54" s="144">
        <f t="shared" si="4"/>
        <v>0</v>
      </c>
      <c r="AA54" s="201"/>
      <c r="AB54" s="201"/>
      <c r="AC54" s="106">
        <f t="shared" si="9"/>
        <v>0</v>
      </c>
      <c r="AD54" s="144" t="b">
        <f t="shared" si="10"/>
        <v>0</v>
      </c>
      <c r="AE54" s="144">
        <f t="shared" si="5"/>
        <v>0</v>
      </c>
      <c r="AF54" s="107">
        <f t="shared" si="11"/>
        <v>0</v>
      </c>
      <c r="AG54" s="201"/>
      <c r="AH54" s="201"/>
      <c r="AI54" s="201"/>
      <c r="AJ54" s="201"/>
      <c r="AK54" s="201"/>
      <c r="AL54" s="201"/>
      <c r="AM54" s="106">
        <f t="shared" si="12"/>
        <v>0</v>
      </c>
      <c r="AN54" s="107" t="b">
        <f t="shared" si="13"/>
        <v>0</v>
      </c>
      <c r="AO54" s="107">
        <f t="shared" si="14"/>
        <v>0</v>
      </c>
      <c r="AP54" s="107">
        <f t="shared" si="15"/>
        <v>0</v>
      </c>
      <c r="AQ54" s="107" t="b">
        <f t="shared" si="17"/>
        <v>0</v>
      </c>
      <c r="AR54" s="218" t="b">
        <f t="shared" si="16"/>
        <v>0</v>
      </c>
    </row>
    <row r="55" spans="1:44" ht="15" customHeight="1" x14ac:dyDescent="0.25">
      <c r="A55" s="184">
        <v>41</v>
      </c>
      <c r="B55" s="222"/>
      <c r="C55" s="202"/>
      <c r="D55" s="206"/>
      <c r="E55" s="214"/>
      <c r="F55" s="214"/>
      <c r="G55" s="220"/>
      <c r="H55" s="223"/>
      <c r="I55" s="202"/>
      <c r="J55" s="196"/>
      <c r="K55" s="202"/>
      <c r="L55" s="206"/>
      <c r="M55" s="206"/>
      <c r="N55" s="206"/>
      <c r="O55" s="206"/>
      <c r="P55" s="206"/>
      <c r="Q55" s="206"/>
      <c r="R55" s="206"/>
      <c r="S55" s="106">
        <f t="shared" si="1"/>
        <v>0</v>
      </c>
      <c r="T55" s="144" t="b">
        <f t="shared" si="2"/>
        <v>0</v>
      </c>
      <c r="U55" s="144">
        <f t="shared" si="3"/>
        <v>0</v>
      </c>
      <c r="V55" s="201"/>
      <c r="W55" s="201"/>
      <c r="X55" s="106">
        <f t="shared" si="7"/>
        <v>0</v>
      </c>
      <c r="Y55" s="144" t="b">
        <f t="shared" si="8"/>
        <v>0</v>
      </c>
      <c r="Z55" s="144">
        <f t="shared" si="4"/>
        <v>0</v>
      </c>
      <c r="AA55" s="201"/>
      <c r="AB55" s="201"/>
      <c r="AC55" s="106">
        <f t="shared" si="9"/>
        <v>0</v>
      </c>
      <c r="AD55" s="144" t="b">
        <f t="shared" si="10"/>
        <v>0</v>
      </c>
      <c r="AE55" s="144">
        <f t="shared" si="5"/>
        <v>0</v>
      </c>
      <c r="AF55" s="107">
        <f t="shared" si="11"/>
        <v>0</v>
      </c>
      <c r="AG55" s="201"/>
      <c r="AH55" s="205"/>
      <c r="AI55" s="205"/>
      <c r="AJ55" s="201"/>
      <c r="AK55" s="201"/>
      <c r="AL55" s="201"/>
      <c r="AM55" s="106">
        <f t="shared" si="12"/>
        <v>0</v>
      </c>
      <c r="AN55" s="107" t="b">
        <f t="shared" si="13"/>
        <v>0</v>
      </c>
      <c r="AO55" s="107">
        <f t="shared" si="14"/>
        <v>0</v>
      </c>
      <c r="AP55" s="107">
        <f t="shared" si="15"/>
        <v>0</v>
      </c>
      <c r="AQ55" s="107" t="b">
        <f t="shared" si="17"/>
        <v>0</v>
      </c>
      <c r="AR55" s="218" t="b">
        <f t="shared" si="16"/>
        <v>0</v>
      </c>
    </row>
    <row r="56" spans="1:44" ht="15" customHeight="1" x14ac:dyDescent="0.25">
      <c r="A56" s="184">
        <v>42</v>
      </c>
      <c r="B56" s="222"/>
      <c r="C56" s="202"/>
      <c r="D56" s="202"/>
      <c r="E56" s="214"/>
      <c r="F56" s="214"/>
      <c r="G56" s="220"/>
      <c r="H56" s="223"/>
      <c r="I56" s="202"/>
      <c r="J56" s="196"/>
      <c r="K56" s="202"/>
      <c r="L56" s="206"/>
      <c r="M56" s="206"/>
      <c r="N56" s="206"/>
      <c r="O56" s="206"/>
      <c r="P56" s="206"/>
      <c r="Q56" s="206"/>
      <c r="R56" s="206"/>
      <c r="S56" s="106">
        <f t="shared" ref="S56:S64" si="18">SUM(O56:R56)</f>
        <v>0</v>
      </c>
      <c r="T56" s="144" t="b">
        <f t="shared" ref="T56:T64" si="19">IF(S56&gt;0,AVERAGE(O56:R56))</f>
        <v>0</v>
      </c>
      <c r="U56" s="144">
        <f t="shared" ref="U56:U64" si="20">(T56*L56)/100</f>
        <v>0</v>
      </c>
      <c r="V56" s="201"/>
      <c r="W56" s="201"/>
      <c r="X56" s="106">
        <f t="shared" si="7"/>
        <v>0</v>
      </c>
      <c r="Y56" s="144" t="b">
        <f t="shared" si="8"/>
        <v>0</v>
      </c>
      <c r="Z56" s="144">
        <f t="shared" ref="Z56:Z64" si="21">(Y56*M56)/100</f>
        <v>0</v>
      </c>
      <c r="AA56" s="201"/>
      <c r="AB56" s="201"/>
      <c r="AC56" s="106">
        <f t="shared" si="9"/>
        <v>0</v>
      </c>
      <c r="AD56" s="144" t="b">
        <f t="shared" si="10"/>
        <v>0</v>
      </c>
      <c r="AE56" s="144">
        <f t="shared" ref="AE56:AE64" si="22">(AD56*N56)/100</f>
        <v>0</v>
      </c>
      <c r="AF56" s="107">
        <f t="shared" si="11"/>
        <v>0</v>
      </c>
      <c r="AG56" s="205"/>
      <c r="AH56" s="205"/>
      <c r="AI56" s="205"/>
      <c r="AJ56" s="201"/>
      <c r="AK56" s="201"/>
      <c r="AL56" s="201"/>
      <c r="AM56" s="106">
        <f t="shared" si="12"/>
        <v>0</v>
      </c>
      <c r="AN56" s="107" t="b">
        <f t="shared" si="13"/>
        <v>0</v>
      </c>
      <c r="AO56" s="107">
        <f t="shared" si="14"/>
        <v>0</v>
      </c>
      <c r="AP56" s="107">
        <f t="shared" si="15"/>
        <v>0</v>
      </c>
      <c r="AQ56" s="107" t="b">
        <f t="shared" si="17"/>
        <v>0</v>
      </c>
      <c r="AR56" s="218" t="b">
        <f t="shared" si="16"/>
        <v>0</v>
      </c>
    </row>
    <row r="57" spans="1:44" ht="15" customHeight="1" x14ac:dyDescent="0.25">
      <c r="A57" s="184">
        <v>43</v>
      </c>
      <c r="B57" s="222"/>
      <c r="C57" s="202"/>
      <c r="D57" s="202"/>
      <c r="E57" s="214"/>
      <c r="F57" s="214"/>
      <c r="G57" s="220"/>
      <c r="H57" s="223"/>
      <c r="I57" s="202"/>
      <c r="J57" s="197"/>
      <c r="K57" s="202"/>
      <c r="L57" s="206"/>
      <c r="M57" s="206"/>
      <c r="N57" s="206"/>
      <c r="O57" s="206"/>
      <c r="P57" s="206"/>
      <c r="Q57" s="206"/>
      <c r="R57" s="206"/>
      <c r="S57" s="106">
        <f t="shared" si="18"/>
        <v>0</v>
      </c>
      <c r="T57" s="144" t="b">
        <f t="shared" si="19"/>
        <v>0</v>
      </c>
      <c r="U57" s="144">
        <f t="shared" si="20"/>
        <v>0</v>
      </c>
      <c r="V57" s="201"/>
      <c r="W57" s="201"/>
      <c r="X57" s="106">
        <f t="shared" si="7"/>
        <v>0</v>
      </c>
      <c r="Y57" s="144" t="b">
        <f t="shared" si="8"/>
        <v>0</v>
      </c>
      <c r="Z57" s="144">
        <f t="shared" si="21"/>
        <v>0</v>
      </c>
      <c r="AA57" s="201"/>
      <c r="AB57" s="201"/>
      <c r="AC57" s="106">
        <f t="shared" si="9"/>
        <v>0</v>
      </c>
      <c r="AD57" s="144" t="b">
        <f t="shared" si="10"/>
        <v>0</v>
      </c>
      <c r="AE57" s="144">
        <f t="shared" si="22"/>
        <v>0</v>
      </c>
      <c r="AF57" s="107">
        <f t="shared" si="11"/>
        <v>0</v>
      </c>
      <c r="AG57" s="205"/>
      <c r="AH57" s="205"/>
      <c r="AI57" s="205"/>
      <c r="AJ57" s="201"/>
      <c r="AK57" s="201"/>
      <c r="AL57" s="201"/>
      <c r="AM57" s="106">
        <f t="shared" si="12"/>
        <v>0</v>
      </c>
      <c r="AN57" s="107" t="b">
        <f t="shared" si="13"/>
        <v>0</v>
      </c>
      <c r="AO57" s="107">
        <f t="shared" si="14"/>
        <v>0</v>
      </c>
      <c r="AP57" s="107">
        <f t="shared" si="15"/>
        <v>0</v>
      </c>
      <c r="AQ57" s="107" t="b">
        <f t="shared" si="17"/>
        <v>0</v>
      </c>
      <c r="AR57" s="218" t="b">
        <f t="shared" si="16"/>
        <v>0</v>
      </c>
    </row>
    <row r="58" spans="1:44" ht="15" customHeight="1" x14ac:dyDescent="0.25">
      <c r="A58" s="184">
        <v>44</v>
      </c>
      <c r="B58" s="222"/>
      <c r="C58" s="202"/>
      <c r="D58" s="202"/>
      <c r="E58" s="214"/>
      <c r="F58" s="214"/>
      <c r="G58" s="220"/>
      <c r="H58" s="223"/>
      <c r="I58" s="202"/>
      <c r="J58" s="196"/>
      <c r="K58" s="202"/>
      <c r="L58" s="206"/>
      <c r="M58" s="206"/>
      <c r="N58" s="206"/>
      <c r="O58" s="206"/>
      <c r="P58" s="206"/>
      <c r="Q58" s="206"/>
      <c r="R58" s="206"/>
      <c r="S58" s="106">
        <f t="shared" si="18"/>
        <v>0</v>
      </c>
      <c r="T58" s="144" t="b">
        <f t="shared" si="19"/>
        <v>0</v>
      </c>
      <c r="U58" s="144">
        <f t="shared" si="20"/>
        <v>0</v>
      </c>
      <c r="V58" s="201"/>
      <c r="W58" s="201"/>
      <c r="X58" s="106">
        <f t="shared" si="7"/>
        <v>0</v>
      </c>
      <c r="Y58" s="144" t="b">
        <f t="shared" si="8"/>
        <v>0</v>
      </c>
      <c r="Z58" s="144">
        <f t="shared" si="21"/>
        <v>0</v>
      </c>
      <c r="AA58" s="201"/>
      <c r="AB58" s="201"/>
      <c r="AC58" s="106">
        <f t="shared" si="9"/>
        <v>0</v>
      </c>
      <c r="AD58" s="144" t="b">
        <f t="shared" si="10"/>
        <v>0</v>
      </c>
      <c r="AE58" s="144">
        <f t="shared" si="22"/>
        <v>0</v>
      </c>
      <c r="AF58" s="107">
        <f t="shared" si="11"/>
        <v>0</v>
      </c>
      <c r="AG58" s="205"/>
      <c r="AH58" s="205"/>
      <c r="AI58" s="205"/>
      <c r="AJ58" s="201"/>
      <c r="AK58" s="201"/>
      <c r="AL58" s="201"/>
      <c r="AM58" s="106">
        <f t="shared" si="12"/>
        <v>0</v>
      </c>
      <c r="AN58" s="107" t="b">
        <f t="shared" si="13"/>
        <v>0</v>
      </c>
      <c r="AO58" s="107">
        <f t="shared" si="14"/>
        <v>0</v>
      </c>
      <c r="AP58" s="107">
        <f t="shared" si="15"/>
        <v>0</v>
      </c>
      <c r="AQ58" s="107" t="b">
        <f t="shared" si="17"/>
        <v>0</v>
      </c>
      <c r="AR58" s="218" t="b">
        <f t="shared" si="16"/>
        <v>0</v>
      </c>
    </row>
    <row r="59" spans="1:44" ht="15" customHeight="1" x14ac:dyDescent="0.25">
      <c r="A59" s="184">
        <v>45</v>
      </c>
      <c r="B59" s="222"/>
      <c r="C59" s="202"/>
      <c r="D59" s="206"/>
      <c r="E59" s="214"/>
      <c r="F59" s="214"/>
      <c r="G59" s="220"/>
      <c r="H59" s="223"/>
      <c r="I59" s="202"/>
      <c r="J59" s="196"/>
      <c r="K59" s="202"/>
      <c r="L59" s="206"/>
      <c r="M59" s="206"/>
      <c r="N59" s="206"/>
      <c r="O59" s="206"/>
      <c r="P59" s="206"/>
      <c r="Q59" s="206"/>
      <c r="R59" s="206"/>
      <c r="S59" s="106">
        <f t="shared" si="18"/>
        <v>0</v>
      </c>
      <c r="T59" s="144" t="b">
        <f t="shared" si="19"/>
        <v>0</v>
      </c>
      <c r="U59" s="144">
        <f t="shared" si="20"/>
        <v>0</v>
      </c>
      <c r="V59" s="201"/>
      <c r="W59" s="201"/>
      <c r="X59" s="106">
        <f t="shared" si="7"/>
        <v>0</v>
      </c>
      <c r="Y59" s="144" t="b">
        <f t="shared" si="8"/>
        <v>0</v>
      </c>
      <c r="Z59" s="144">
        <f t="shared" si="21"/>
        <v>0</v>
      </c>
      <c r="AA59" s="201"/>
      <c r="AB59" s="201"/>
      <c r="AC59" s="106">
        <f t="shared" si="9"/>
        <v>0</v>
      </c>
      <c r="AD59" s="144" t="b">
        <f t="shared" si="10"/>
        <v>0</v>
      </c>
      <c r="AE59" s="144">
        <f t="shared" si="22"/>
        <v>0</v>
      </c>
      <c r="AF59" s="107">
        <f t="shared" si="11"/>
        <v>0</v>
      </c>
      <c r="AG59" s="205"/>
      <c r="AH59" s="205"/>
      <c r="AI59" s="205"/>
      <c r="AJ59" s="201"/>
      <c r="AK59" s="201"/>
      <c r="AL59" s="201"/>
      <c r="AM59" s="106">
        <f t="shared" si="12"/>
        <v>0</v>
      </c>
      <c r="AN59" s="107" t="b">
        <f t="shared" si="13"/>
        <v>0</v>
      </c>
      <c r="AO59" s="107">
        <f t="shared" si="14"/>
        <v>0</v>
      </c>
      <c r="AP59" s="107">
        <f t="shared" si="15"/>
        <v>0</v>
      </c>
      <c r="AQ59" s="107" t="b">
        <f t="shared" si="17"/>
        <v>0</v>
      </c>
      <c r="AR59" s="218" t="b">
        <f t="shared" si="16"/>
        <v>0</v>
      </c>
    </row>
    <row r="60" spans="1:44" ht="15" customHeight="1" x14ac:dyDescent="0.25">
      <c r="A60" s="184">
        <v>46</v>
      </c>
      <c r="B60" s="222"/>
      <c r="C60" s="202"/>
      <c r="D60" s="206"/>
      <c r="E60" s="214"/>
      <c r="F60" s="214"/>
      <c r="G60" s="220"/>
      <c r="H60" s="223"/>
      <c r="I60" s="202"/>
      <c r="J60" s="196"/>
      <c r="K60" s="202"/>
      <c r="L60" s="206"/>
      <c r="M60" s="206"/>
      <c r="N60" s="206"/>
      <c r="O60" s="206"/>
      <c r="P60" s="206"/>
      <c r="Q60" s="206"/>
      <c r="R60" s="206"/>
      <c r="S60" s="106">
        <f t="shared" si="18"/>
        <v>0</v>
      </c>
      <c r="T60" s="144" t="b">
        <f t="shared" si="19"/>
        <v>0</v>
      </c>
      <c r="U60" s="144">
        <f t="shared" si="20"/>
        <v>0</v>
      </c>
      <c r="V60" s="201"/>
      <c r="W60" s="201"/>
      <c r="X60" s="106">
        <f t="shared" si="7"/>
        <v>0</v>
      </c>
      <c r="Y60" s="144" t="b">
        <f t="shared" si="8"/>
        <v>0</v>
      </c>
      <c r="Z60" s="144">
        <f t="shared" si="21"/>
        <v>0</v>
      </c>
      <c r="AA60" s="201"/>
      <c r="AB60" s="201"/>
      <c r="AC60" s="106">
        <f t="shared" si="9"/>
        <v>0</v>
      </c>
      <c r="AD60" s="144" t="b">
        <f t="shared" si="10"/>
        <v>0</v>
      </c>
      <c r="AE60" s="144">
        <f t="shared" si="22"/>
        <v>0</v>
      </c>
      <c r="AF60" s="107">
        <f t="shared" si="11"/>
        <v>0</v>
      </c>
      <c r="AG60" s="205"/>
      <c r="AH60" s="205"/>
      <c r="AI60" s="205"/>
      <c r="AJ60" s="201"/>
      <c r="AK60" s="201"/>
      <c r="AL60" s="201"/>
      <c r="AM60" s="106">
        <f t="shared" si="12"/>
        <v>0</v>
      </c>
      <c r="AN60" s="107" t="b">
        <f t="shared" si="13"/>
        <v>0</v>
      </c>
      <c r="AO60" s="107">
        <f t="shared" si="14"/>
        <v>0</v>
      </c>
      <c r="AP60" s="107">
        <f t="shared" si="15"/>
        <v>0</v>
      </c>
      <c r="AQ60" s="107" t="b">
        <f t="shared" si="17"/>
        <v>0</v>
      </c>
      <c r="AR60" s="218" t="b">
        <f t="shared" si="16"/>
        <v>0</v>
      </c>
    </row>
    <row r="61" spans="1:44" ht="15" customHeight="1" x14ac:dyDescent="0.25">
      <c r="A61" s="184">
        <v>47</v>
      </c>
      <c r="B61" s="222"/>
      <c r="C61" s="202"/>
      <c r="D61" s="206"/>
      <c r="E61" s="214"/>
      <c r="F61" s="214"/>
      <c r="G61" s="220"/>
      <c r="H61" s="223"/>
      <c r="I61" s="202"/>
      <c r="J61" s="196"/>
      <c r="K61" s="202"/>
      <c r="L61" s="206"/>
      <c r="M61" s="206"/>
      <c r="N61" s="206"/>
      <c r="O61" s="206"/>
      <c r="P61" s="206"/>
      <c r="Q61" s="206"/>
      <c r="R61" s="206"/>
      <c r="S61" s="106">
        <f t="shared" si="18"/>
        <v>0</v>
      </c>
      <c r="T61" s="144" t="b">
        <f t="shared" si="19"/>
        <v>0</v>
      </c>
      <c r="U61" s="144">
        <f t="shared" si="20"/>
        <v>0</v>
      </c>
      <c r="V61" s="201"/>
      <c r="W61" s="201"/>
      <c r="X61" s="106">
        <f t="shared" si="7"/>
        <v>0</v>
      </c>
      <c r="Y61" s="144" t="b">
        <f t="shared" si="8"/>
        <v>0</v>
      </c>
      <c r="Z61" s="144">
        <f t="shared" si="21"/>
        <v>0</v>
      </c>
      <c r="AA61" s="201"/>
      <c r="AB61" s="201"/>
      <c r="AC61" s="106">
        <f t="shared" si="9"/>
        <v>0</v>
      </c>
      <c r="AD61" s="144" t="b">
        <f t="shared" si="10"/>
        <v>0</v>
      </c>
      <c r="AE61" s="144">
        <f t="shared" si="22"/>
        <v>0</v>
      </c>
      <c r="AF61" s="107">
        <f t="shared" si="11"/>
        <v>0</v>
      </c>
      <c r="AG61" s="205"/>
      <c r="AH61" s="205"/>
      <c r="AI61" s="205"/>
      <c r="AJ61" s="201"/>
      <c r="AK61" s="201"/>
      <c r="AL61" s="201"/>
      <c r="AM61" s="106">
        <f t="shared" si="12"/>
        <v>0</v>
      </c>
      <c r="AN61" s="107" t="b">
        <f t="shared" si="13"/>
        <v>0</v>
      </c>
      <c r="AO61" s="107">
        <f t="shared" si="14"/>
        <v>0</v>
      </c>
      <c r="AP61" s="107">
        <f t="shared" si="15"/>
        <v>0</v>
      </c>
      <c r="AQ61" s="107" t="b">
        <f t="shared" si="17"/>
        <v>0</v>
      </c>
      <c r="AR61" s="218" t="b">
        <f t="shared" si="16"/>
        <v>0</v>
      </c>
    </row>
    <row r="62" spans="1:44" ht="15" customHeight="1" x14ac:dyDescent="0.25">
      <c r="A62" s="184">
        <v>48</v>
      </c>
      <c r="B62" s="222"/>
      <c r="C62" s="202"/>
      <c r="D62" s="206"/>
      <c r="E62" s="214"/>
      <c r="F62" s="214"/>
      <c r="G62" s="220"/>
      <c r="H62" s="223"/>
      <c r="I62" s="202"/>
      <c r="J62" s="196"/>
      <c r="K62" s="202"/>
      <c r="L62" s="206"/>
      <c r="M62" s="206"/>
      <c r="N62" s="206"/>
      <c r="O62" s="206"/>
      <c r="P62" s="206"/>
      <c r="Q62" s="206"/>
      <c r="R62" s="206"/>
      <c r="S62" s="106">
        <f t="shared" si="18"/>
        <v>0</v>
      </c>
      <c r="T62" s="144" t="b">
        <f t="shared" si="19"/>
        <v>0</v>
      </c>
      <c r="U62" s="144">
        <f t="shared" si="20"/>
        <v>0</v>
      </c>
      <c r="V62" s="201"/>
      <c r="W62" s="201"/>
      <c r="X62" s="106">
        <f t="shared" si="7"/>
        <v>0</v>
      </c>
      <c r="Y62" s="144" t="b">
        <f t="shared" si="8"/>
        <v>0</v>
      </c>
      <c r="Z62" s="144">
        <f t="shared" si="21"/>
        <v>0</v>
      </c>
      <c r="AA62" s="201"/>
      <c r="AB62" s="201"/>
      <c r="AC62" s="106">
        <f t="shared" si="9"/>
        <v>0</v>
      </c>
      <c r="AD62" s="144" t="b">
        <f t="shared" si="10"/>
        <v>0</v>
      </c>
      <c r="AE62" s="144">
        <f t="shared" si="22"/>
        <v>0</v>
      </c>
      <c r="AF62" s="107">
        <f t="shared" si="11"/>
        <v>0</v>
      </c>
      <c r="AG62" s="205"/>
      <c r="AH62" s="205"/>
      <c r="AI62" s="205"/>
      <c r="AJ62" s="201"/>
      <c r="AK62" s="201"/>
      <c r="AL62" s="201"/>
      <c r="AM62" s="106">
        <f t="shared" si="12"/>
        <v>0</v>
      </c>
      <c r="AN62" s="107" t="b">
        <f t="shared" si="13"/>
        <v>0</v>
      </c>
      <c r="AO62" s="107">
        <f t="shared" si="14"/>
        <v>0</v>
      </c>
      <c r="AP62" s="107">
        <f t="shared" si="15"/>
        <v>0</v>
      </c>
      <c r="AQ62" s="107" t="b">
        <f t="shared" si="17"/>
        <v>0</v>
      </c>
      <c r="AR62" s="218" t="b">
        <f t="shared" si="16"/>
        <v>0</v>
      </c>
    </row>
    <row r="63" spans="1:44" ht="15" customHeight="1" x14ac:dyDescent="0.25">
      <c r="A63" s="184">
        <v>49</v>
      </c>
      <c r="B63" s="222"/>
      <c r="C63" s="202"/>
      <c r="D63" s="206"/>
      <c r="E63" s="214"/>
      <c r="F63" s="214"/>
      <c r="G63" s="220"/>
      <c r="H63" s="223"/>
      <c r="I63" s="202"/>
      <c r="J63" s="196"/>
      <c r="K63" s="202"/>
      <c r="L63" s="206"/>
      <c r="M63" s="206"/>
      <c r="N63" s="206"/>
      <c r="O63" s="206"/>
      <c r="P63" s="206"/>
      <c r="Q63" s="206"/>
      <c r="R63" s="206"/>
      <c r="S63" s="106">
        <f t="shared" si="18"/>
        <v>0</v>
      </c>
      <c r="T63" s="144" t="b">
        <f t="shared" si="19"/>
        <v>0</v>
      </c>
      <c r="U63" s="144">
        <f t="shared" si="20"/>
        <v>0</v>
      </c>
      <c r="V63" s="201"/>
      <c r="W63" s="201"/>
      <c r="X63" s="106">
        <f t="shared" si="7"/>
        <v>0</v>
      </c>
      <c r="Y63" s="144" t="b">
        <f t="shared" si="8"/>
        <v>0</v>
      </c>
      <c r="Z63" s="144">
        <f t="shared" si="21"/>
        <v>0</v>
      </c>
      <c r="AA63" s="201"/>
      <c r="AB63" s="201"/>
      <c r="AC63" s="106">
        <f t="shared" si="9"/>
        <v>0</v>
      </c>
      <c r="AD63" s="144" t="b">
        <f t="shared" si="10"/>
        <v>0</v>
      </c>
      <c r="AE63" s="144">
        <f t="shared" si="22"/>
        <v>0</v>
      </c>
      <c r="AF63" s="107">
        <f t="shared" si="11"/>
        <v>0</v>
      </c>
      <c r="AG63" s="205"/>
      <c r="AH63" s="205"/>
      <c r="AI63" s="205"/>
      <c r="AJ63" s="201"/>
      <c r="AK63" s="201"/>
      <c r="AL63" s="201"/>
      <c r="AM63" s="106">
        <f t="shared" si="12"/>
        <v>0</v>
      </c>
      <c r="AN63" s="107" t="b">
        <f t="shared" si="13"/>
        <v>0</v>
      </c>
      <c r="AO63" s="107">
        <f t="shared" si="14"/>
        <v>0</v>
      </c>
      <c r="AP63" s="107">
        <f t="shared" si="15"/>
        <v>0</v>
      </c>
      <c r="AQ63" s="107" t="b">
        <f t="shared" si="17"/>
        <v>0</v>
      </c>
      <c r="AR63" s="218" t="b">
        <f t="shared" si="16"/>
        <v>0</v>
      </c>
    </row>
    <row r="64" spans="1:44" ht="15" customHeight="1" x14ac:dyDescent="0.25">
      <c r="A64" s="184">
        <v>50</v>
      </c>
      <c r="B64" s="222"/>
      <c r="C64" s="206"/>
      <c r="D64" s="206"/>
      <c r="E64" s="214"/>
      <c r="F64" s="214"/>
      <c r="G64" s="220"/>
      <c r="H64" s="223"/>
      <c r="I64" s="202"/>
      <c r="J64" s="200"/>
      <c r="K64" s="202"/>
      <c r="L64" s="206"/>
      <c r="M64" s="206"/>
      <c r="N64" s="206"/>
      <c r="O64" s="206"/>
      <c r="P64" s="206"/>
      <c r="Q64" s="206"/>
      <c r="R64" s="206"/>
      <c r="S64" s="106">
        <f t="shared" si="18"/>
        <v>0</v>
      </c>
      <c r="T64" s="144" t="b">
        <f t="shared" si="19"/>
        <v>0</v>
      </c>
      <c r="U64" s="144">
        <f t="shared" si="20"/>
        <v>0</v>
      </c>
      <c r="V64" s="201"/>
      <c r="W64" s="201"/>
      <c r="X64" s="106">
        <f t="shared" si="7"/>
        <v>0</v>
      </c>
      <c r="Y64" s="144" t="b">
        <f t="shared" si="8"/>
        <v>0</v>
      </c>
      <c r="Z64" s="144">
        <f t="shared" si="21"/>
        <v>0</v>
      </c>
      <c r="AA64" s="201"/>
      <c r="AB64" s="201"/>
      <c r="AC64" s="106">
        <f t="shared" si="9"/>
        <v>0</v>
      </c>
      <c r="AD64" s="144" t="b">
        <f t="shared" si="10"/>
        <v>0</v>
      </c>
      <c r="AE64" s="144">
        <f t="shared" si="22"/>
        <v>0</v>
      </c>
      <c r="AF64" s="107">
        <f t="shared" si="11"/>
        <v>0</v>
      </c>
      <c r="AG64" s="201"/>
      <c r="AH64" s="201"/>
      <c r="AI64" s="201"/>
      <c r="AJ64" s="201"/>
      <c r="AK64" s="201"/>
      <c r="AL64" s="201"/>
      <c r="AM64" s="106">
        <f t="shared" si="12"/>
        <v>0</v>
      </c>
      <c r="AN64" s="107" t="b">
        <f t="shared" si="13"/>
        <v>0</v>
      </c>
      <c r="AO64" s="107">
        <f t="shared" si="14"/>
        <v>0</v>
      </c>
      <c r="AP64" s="107">
        <f t="shared" si="15"/>
        <v>0</v>
      </c>
      <c r="AQ64" s="107" t="b">
        <f t="shared" si="17"/>
        <v>0</v>
      </c>
      <c r="AR64" s="218" t="b">
        <f t="shared" si="16"/>
        <v>0</v>
      </c>
    </row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  <row r="1274" ht="15" customHeight="1" x14ac:dyDescent="0.25"/>
    <row r="1275" ht="15" customHeight="1" x14ac:dyDescent="0.25"/>
    <row r="1276" ht="15" customHeight="1" x14ac:dyDescent="0.25"/>
    <row r="1277" ht="15" customHeight="1" x14ac:dyDescent="0.25"/>
    <row r="1278" ht="15" customHeight="1" x14ac:dyDescent="0.25"/>
    <row r="1279" ht="15" customHeight="1" x14ac:dyDescent="0.25"/>
    <row r="1280" ht="15" customHeight="1" x14ac:dyDescent="0.25"/>
    <row r="1281" ht="15" customHeight="1" x14ac:dyDescent="0.25"/>
    <row r="1282" ht="15" customHeight="1" x14ac:dyDescent="0.25"/>
    <row r="1283" ht="15" customHeight="1" x14ac:dyDescent="0.25"/>
    <row r="1284" ht="15" customHeight="1" x14ac:dyDescent="0.25"/>
    <row r="1285" ht="15" customHeight="1" x14ac:dyDescent="0.25"/>
    <row r="1286" ht="15" customHeight="1" x14ac:dyDescent="0.25"/>
    <row r="1287" ht="15" customHeight="1" x14ac:dyDescent="0.25"/>
    <row r="1288" ht="15" customHeight="1" x14ac:dyDescent="0.25"/>
    <row r="1289" ht="15" customHeight="1" x14ac:dyDescent="0.25"/>
    <row r="1290" ht="15" customHeight="1" x14ac:dyDescent="0.25"/>
    <row r="1291" ht="15" customHeight="1" x14ac:dyDescent="0.25"/>
    <row r="1292" ht="15" customHeight="1" x14ac:dyDescent="0.25"/>
    <row r="1293" ht="15" customHeight="1" x14ac:dyDescent="0.25"/>
    <row r="1294" ht="15" customHeight="1" x14ac:dyDescent="0.25"/>
    <row r="1295" ht="15" customHeight="1" x14ac:dyDescent="0.25"/>
    <row r="1296" ht="15" customHeight="1" x14ac:dyDescent="0.25"/>
    <row r="1297" ht="15" customHeight="1" x14ac:dyDescent="0.25"/>
    <row r="1298" ht="15" customHeight="1" x14ac:dyDescent="0.25"/>
    <row r="1299" ht="15" customHeight="1" x14ac:dyDescent="0.25"/>
    <row r="1300" ht="15" customHeight="1" x14ac:dyDescent="0.25"/>
    <row r="1301" ht="15" customHeight="1" x14ac:dyDescent="0.25"/>
    <row r="1302" ht="15" customHeight="1" x14ac:dyDescent="0.25"/>
    <row r="1303" ht="15" customHeight="1" x14ac:dyDescent="0.25"/>
    <row r="1304" ht="15" customHeight="1" x14ac:dyDescent="0.25"/>
    <row r="1305" ht="15" customHeight="1" x14ac:dyDescent="0.25"/>
    <row r="1306" ht="15" customHeight="1" x14ac:dyDescent="0.25"/>
    <row r="1307" ht="15" customHeight="1" x14ac:dyDescent="0.25"/>
    <row r="1308" ht="15" customHeight="1" x14ac:dyDescent="0.25"/>
    <row r="1309" ht="15" customHeight="1" x14ac:dyDescent="0.25"/>
    <row r="1310" ht="15" customHeight="1" x14ac:dyDescent="0.25"/>
    <row r="1311" ht="15" customHeight="1" x14ac:dyDescent="0.25"/>
    <row r="1312" ht="15" customHeight="1" x14ac:dyDescent="0.25"/>
    <row r="1313" ht="15" customHeight="1" x14ac:dyDescent="0.25"/>
    <row r="1314" ht="15" customHeight="1" x14ac:dyDescent="0.25"/>
    <row r="1315" ht="15" customHeight="1" x14ac:dyDescent="0.25"/>
    <row r="1316" ht="15" customHeight="1" x14ac:dyDescent="0.25"/>
    <row r="1317" ht="15" customHeight="1" x14ac:dyDescent="0.25"/>
    <row r="1318" ht="15" customHeight="1" x14ac:dyDescent="0.25"/>
    <row r="1319" ht="15" customHeight="1" x14ac:dyDescent="0.25"/>
    <row r="1320" ht="15" customHeight="1" x14ac:dyDescent="0.25"/>
    <row r="1321" ht="15" customHeight="1" x14ac:dyDescent="0.25"/>
    <row r="1322" ht="15" customHeight="1" x14ac:dyDescent="0.25"/>
    <row r="1323" ht="15" customHeight="1" x14ac:dyDescent="0.25"/>
    <row r="1324" ht="15" customHeight="1" x14ac:dyDescent="0.25"/>
    <row r="1325" ht="15" customHeight="1" x14ac:dyDescent="0.25"/>
    <row r="1326" ht="15" customHeight="1" x14ac:dyDescent="0.25"/>
    <row r="1327" ht="15" customHeight="1" x14ac:dyDescent="0.25"/>
    <row r="1328" ht="15" customHeight="1" x14ac:dyDescent="0.25"/>
    <row r="1329" ht="15" customHeight="1" x14ac:dyDescent="0.25"/>
    <row r="1330" ht="15" customHeight="1" x14ac:dyDescent="0.25"/>
    <row r="1331" ht="15" customHeight="1" x14ac:dyDescent="0.25"/>
    <row r="1332" ht="15" customHeight="1" x14ac:dyDescent="0.25"/>
    <row r="1333" ht="15" customHeight="1" x14ac:dyDescent="0.25"/>
    <row r="1334" ht="15" customHeight="1" x14ac:dyDescent="0.25"/>
    <row r="1335" ht="15" customHeight="1" x14ac:dyDescent="0.25"/>
    <row r="1336" ht="15" customHeight="1" x14ac:dyDescent="0.25"/>
    <row r="1337" ht="15" customHeight="1" x14ac:dyDescent="0.25"/>
    <row r="1338" ht="15" customHeight="1" x14ac:dyDescent="0.25"/>
    <row r="1339" ht="15" customHeight="1" x14ac:dyDescent="0.25"/>
    <row r="1340" ht="15" customHeight="1" x14ac:dyDescent="0.25"/>
    <row r="1341" ht="15" customHeight="1" x14ac:dyDescent="0.25"/>
    <row r="1342" ht="15" customHeight="1" x14ac:dyDescent="0.25"/>
    <row r="1343" ht="15" customHeight="1" x14ac:dyDescent="0.25"/>
    <row r="1344" ht="15" customHeight="1" x14ac:dyDescent="0.25"/>
    <row r="1345" ht="15" customHeight="1" x14ac:dyDescent="0.25"/>
    <row r="1346" ht="15" customHeight="1" x14ac:dyDescent="0.25"/>
    <row r="1347" ht="15" customHeight="1" x14ac:dyDescent="0.25"/>
    <row r="1348" ht="15" customHeight="1" x14ac:dyDescent="0.25"/>
    <row r="1349" ht="15" customHeight="1" x14ac:dyDescent="0.25"/>
    <row r="1350" ht="15" customHeight="1" x14ac:dyDescent="0.25"/>
    <row r="1351" ht="15" customHeight="1" x14ac:dyDescent="0.25"/>
    <row r="1352" ht="15" customHeight="1" x14ac:dyDescent="0.25"/>
    <row r="1353" ht="15" customHeight="1" x14ac:dyDescent="0.25"/>
    <row r="1354" ht="15" customHeight="1" x14ac:dyDescent="0.25"/>
    <row r="1355" ht="15" customHeight="1" x14ac:dyDescent="0.25"/>
    <row r="1356" ht="15" customHeight="1" x14ac:dyDescent="0.25"/>
    <row r="1357" ht="15" customHeight="1" x14ac:dyDescent="0.25"/>
    <row r="1358" ht="15" customHeight="1" x14ac:dyDescent="0.25"/>
    <row r="1359" ht="15" customHeight="1" x14ac:dyDescent="0.25"/>
    <row r="1360" ht="15" customHeight="1" x14ac:dyDescent="0.25"/>
    <row r="1361" ht="15" customHeight="1" x14ac:dyDescent="0.25"/>
    <row r="1362" ht="15" customHeight="1" x14ac:dyDescent="0.25"/>
    <row r="1363" ht="15" customHeight="1" x14ac:dyDescent="0.25"/>
    <row r="1364" ht="15" customHeight="1" x14ac:dyDescent="0.25"/>
    <row r="1365" ht="15" customHeight="1" x14ac:dyDescent="0.25"/>
    <row r="1366" ht="15" customHeight="1" x14ac:dyDescent="0.25"/>
    <row r="1367" ht="15" customHeight="1" x14ac:dyDescent="0.25"/>
    <row r="1368" ht="15" customHeight="1" x14ac:dyDescent="0.25"/>
    <row r="1369" ht="15" customHeight="1" x14ac:dyDescent="0.25"/>
    <row r="1370" ht="15" customHeight="1" x14ac:dyDescent="0.25"/>
    <row r="1371" ht="15" customHeight="1" x14ac:dyDescent="0.25"/>
    <row r="1372" ht="15" customHeight="1" x14ac:dyDescent="0.25"/>
    <row r="1373" ht="15" customHeight="1" x14ac:dyDescent="0.25"/>
    <row r="1374" ht="15" customHeight="1" x14ac:dyDescent="0.25"/>
    <row r="1375" ht="15" customHeight="1" x14ac:dyDescent="0.25"/>
    <row r="1376" ht="15" customHeight="1" x14ac:dyDescent="0.25"/>
    <row r="1377" ht="15" customHeight="1" x14ac:dyDescent="0.25"/>
    <row r="1378" ht="15" customHeight="1" x14ac:dyDescent="0.25"/>
    <row r="1379" ht="15" customHeight="1" x14ac:dyDescent="0.25"/>
    <row r="1380" ht="15" customHeight="1" x14ac:dyDescent="0.25"/>
    <row r="1381" ht="15" customHeight="1" x14ac:dyDescent="0.25"/>
    <row r="1382" ht="15" customHeight="1" x14ac:dyDescent="0.25"/>
    <row r="1383" ht="15" customHeight="1" x14ac:dyDescent="0.25"/>
    <row r="1384" ht="15" customHeight="1" x14ac:dyDescent="0.25"/>
    <row r="1385" ht="15" customHeight="1" x14ac:dyDescent="0.25"/>
    <row r="1386" ht="15" customHeight="1" x14ac:dyDescent="0.25"/>
    <row r="1387" ht="15" customHeight="1" x14ac:dyDescent="0.25"/>
    <row r="1388" ht="15" customHeight="1" x14ac:dyDescent="0.25"/>
    <row r="1389" ht="15" customHeight="1" x14ac:dyDescent="0.25"/>
    <row r="1390" ht="15" customHeight="1" x14ac:dyDescent="0.25"/>
    <row r="1391" ht="15" customHeight="1" x14ac:dyDescent="0.25"/>
    <row r="1392" ht="15" customHeight="1" x14ac:dyDescent="0.25"/>
    <row r="1393" ht="15" customHeight="1" x14ac:dyDescent="0.25"/>
    <row r="1394" ht="15" customHeight="1" x14ac:dyDescent="0.25"/>
    <row r="1395" ht="15" customHeight="1" x14ac:dyDescent="0.25"/>
    <row r="1396" ht="15" customHeight="1" x14ac:dyDescent="0.25"/>
    <row r="1397" ht="15" customHeight="1" x14ac:dyDescent="0.25"/>
    <row r="1398" ht="15" customHeight="1" x14ac:dyDescent="0.25"/>
    <row r="1399" ht="15" customHeight="1" x14ac:dyDescent="0.25"/>
    <row r="1400" ht="15" customHeight="1" x14ac:dyDescent="0.25"/>
    <row r="1401" ht="15" customHeight="1" x14ac:dyDescent="0.25"/>
    <row r="1402" ht="15" customHeight="1" x14ac:dyDescent="0.25"/>
    <row r="1403" ht="15" customHeight="1" x14ac:dyDescent="0.25"/>
    <row r="1404" ht="15" customHeight="1" x14ac:dyDescent="0.25"/>
    <row r="1405" ht="15" customHeight="1" x14ac:dyDescent="0.25"/>
    <row r="1406" ht="15" customHeight="1" x14ac:dyDescent="0.25"/>
    <row r="1407" ht="15" customHeight="1" x14ac:dyDescent="0.25"/>
    <row r="1408" ht="15" customHeight="1" x14ac:dyDescent="0.25"/>
    <row r="1409" ht="15" customHeight="1" x14ac:dyDescent="0.25"/>
    <row r="1410" ht="15" customHeight="1" x14ac:dyDescent="0.25"/>
    <row r="1411" ht="15" customHeight="1" x14ac:dyDescent="0.25"/>
    <row r="1412" ht="15" customHeight="1" x14ac:dyDescent="0.25"/>
    <row r="1413" ht="15" customHeight="1" x14ac:dyDescent="0.25"/>
    <row r="1414" ht="15" customHeight="1" x14ac:dyDescent="0.25"/>
    <row r="1415" ht="15" customHeight="1" x14ac:dyDescent="0.25"/>
    <row r="1416" ht="15" customHeight="1" x14ac:dyDescent="0.25"/>
    <row r="1417" ht="15" customHeight="1" x14ac:dyDescent="0.25"/>
    <row r="1418" ht="15" customHeight="1" x14ac:dyDescent="0.25"/>
    <row r="1419" ht="15" customHeight="1" x14ac:dyDescent="0.25"/>
    <row r="1420" ht="15" customHeight="1" x14ac:dyDescent="0.25"/>
    <row r="1421" ht="15" customHeight="1" x14ac:dyDescent="0.25"/>
    <row r="1422" ht="15" customHeight="1" x14ac:dyDescent="0.25"/>
    <row r="1423" ht="15" customHeight="1" x14ac:dyDescent="0.25"/>
    <row r="1424" ht="15" customHeight="1" x14ac:dyDescent="0.25"/>
    <row r="1425" ht="15" customHeight="1" x14ac:dyDescent="0.25"/>
    <row r="1426" ht="15" customHeight="1" x14ac:dyDescent="0.25"/>
    <row r="1427" ht="15" customHeight="1" x14ac:dyDescent="0.25"/>
    <row r="1428" ht="15" customHeight="1" x14ac:dyDescent="0.25"/>
    <row r="1429" ht="15" customHeight="1" x14ac:dyDescent="0.25"/>
    <row r="1430" ht="15" customHeight="1" x14ac:dyDescent="0.25"/>
    <row r="1431" ht="15" customHeight="1" x14ac:dyDescent="0.25"/>
    <row r="1432" ht="15" customHeight="1" x14ac:dyDescent="0.25"/>
    <row r="1433" ht="15" customHeight="1" x14ac:dyDescent="0.25"/>
    <row r="1434" ht="15" customHeight="1" x14ac:dyDescent="0.25"/>
    <row r="1435" ht="15" customHeight="1" x14ac:dyDescent="0.25"/>
    <row r="1436" ht="15" customHeight="1" x14ac:dyDescent="0.25"/>
    <row r="1437" ht="15" customHeight="1" x14ac:dyDescent="0.25"/>
    <row r="1438" ht="15" customHeight="1" x14ac:dyDescent="0.25"/>
    <row r="1439" ht="15" customHeight="1" x14ac:dyDescent="0.25"/>
    <row r="1440" ht="15" customHeight="1" x14ac:dyDescent="0.25"/>
    <row r="1441" ht="15" customHeight="1" x14ac:dyDescent="0.25"/>
    <row r="1442" ht="15" customHeight="1" x14ac:dyDescent="0.25"/>
    <row r="1443" ht="15" customHeight="1" x14ac:dyDescent="0.25"/>
    <row r="1444" ht="15" customHeight="1" x14ac:dyDescent="0.25"/>
    <row r="1445" ht="15" customHeight="1" x14ac:dyDescent="0.25"/>
    <row r="1446" ht="15" customHeight="1" x14ac:dyDescent="0.25"/>
    <row r="1447" ht="15" customHeight="1" x14ac:dyDescent="0.25"/>
    <row r="1448" ht="15" customHeight="1" x14ac:dyDescent="0.25"/>
    <row r="1449" ht="15" customHeight="1" x14ac:dyDescent="0.25"/>
    <row r="1450" ht="15" customHeight="1" x14ac:dyDescent="0.25"/>
    <row r="1451" ht="15" customHeight="1" x14ac:dyDescent="0.25"/>
    <row r="1452" ht="15" customHeight="1" x14ac:dyDescent="0.25"/>
    <row r="1453" ht="15" customHeight="1" x14ac:dyDescent="0.25"/>
    <row r="1454" ht="15" customHeight="1" x14ac:dyDescent="0.25"/>
    <row r="1455" ht="15" customHeight="1" x14ac:dyDescent="0.25"/>
    <row r="1456" ht="15" customHeight="1" x14ac:dyDescent="0.25"/>
    <row r="1457" ht="15" customHeight="1" x14ac:dyDescent="0.25"/>
    <row r="1458" ht="15" customHeight="1" x14ac:dyDescent="0.25"/>
    <row r="1459" ht="15" customHeight="1" x14ac:dyDescent="0.25"/>
    <row r="1460" ht="15" customHeight="1" x14ac:dyDescent="0.25"/>
    <row r="1461" ht="15" customHeight="1" x14ac:dyDescent="0.25"/>
    <row r="1462" ht="15" customHeight="1" x14ac:dyDescent="0.25"/>
    <row r="1463" ht="15" customHeight="1" x14ac:dyDescent="0.25"/>
    <row r="1464" ht="15" customHeight="1" x14ac:dyDescent="0.25"/>
    <row r="1465" ht="15" customHeight="1" x14ac:dyDescent="0.25"/>
    <row r="1466" ht="15" customHeight="1" x14ac:dyDescent="0.25"/>
    <row r="1467" ht="15" customHeight="1" x14ac:dyDescent="0.25"/>
    <row r="1468" ht="15" customHeight="1" x14ac:dyDescent="0.25"/>
    <row r="1469" ht="15" customHeight="1" x14ac:dyDescent="0.25"/>
    <row r="1470" ht="15" customHeight="1" x14ac:dyDescent="0.25"/>
    <row r="1471" ht="15" customHeight="1" x14ac:dyDescent="0.25"/>
    <row r="1472" ht="15" customHeight="1" x14ac:dyDescent="0.25"/>
    <row r="1473" ht="15" customHeight="1" x14ac:dyDescent="0.25"/>
    <row r="1474" ht="15" customHeight="1" x14ac:dyDescent="0.25"/>
    <row r="1475" ht="15" customHeight="1" x14ac:dyDescent="0.25"/>
    <row r="1476" ht="15" customHeight="1" x14ac:dyDescent="0.25"/>
    <row r="1477" ht="15" customHeight="1" x14ac:dyDescent="0.25"/>
    <row r="1478" ht="15" customHeight="1" x14ac:dyDescent="0.25"/>
    <row r="1479" ht="15" customHeight="1" x14ac:dyDescent="0.25"/>
    <row r="1480" ht="15" customHeight="1" x14ac:dyDescent="0.25"/>
    <row r="1481" ht="15" customHeight="1" x14ac:dyDescent="0.25"/>
    <row r="1482" ht="15" customHeight="1" x14ac:dyDescent="0.25"/>
    <row r="1483" ht="15" customHeight="1" x14ac:dyDescent="0.25"/>
    <row r="1484" ht="15" customHeight="1" x14ac:dyDescent="0.25"/>
    <row r="1485" ht="15" customHeight="1" x14ac:dyDescent="0.25"/>
    <row r="1486" ht="15" customHeight="1" x14ac:dyDescent="0.25"/>
    <row r="1487" ht="15" customHeight="1" x14ac:dyDescent="0.25"/>
    <row r="1488" ht="15" customHeight="1" x14ac:dyDescent="0.25"/>
    <row r="1489" ht="15" customHeight="1" x14ac:dyDescent="0.25"/>
    <row r="1490" ht="15" customHeight="1" x14ac:dyDescent="0.25"/>
    <row r="1491" ht="15" customHeight="1" x14ac:dyDescent="0.25"/>
    <row r="1492" ht="15" customHeight="1" x14ac:dyDescent="0.25"/>
    <row r="1493" ht="15" customHeight="1" x14ac:dyDescent="0.25"/>
    <row r="1494" ht="15" customHeight="1" x14ac:dyDescent="0.25"/>
    <row r="1495" ht="15" customHeight="1" x14ac:dyDescent="0.25"/>
    <row r="1496" ht="15" customHeight="1" x14ac:dyDescent="0.25"/>
    <row r="1497" ht="15" customHeight="1" x14ac:dyDescent="0.25"/>
    <row r="1498" ht="15" customHeight="1" x14ac:dyDescent="0.25"/>
    <row r="1499" ht="15" customHeight="1" x14ac:dyDescent="0.25"/>
    <row r="1500" ht="15" customHeight="1" x14ac:dyDescent="0.25"/>
    <row r="1501" ht="15" customHeight="1" x14ac:dyDescent="0.25"/>
    <row r="1502" ht="15" customHeight="1" x14ac:dyDescent="0.25"/>
    <row r="1503" ht="15" customHeight="1" x14ac:dyDescent="0.25"/>
    <row r="1504" ht="15" customHeight="1" x14ac:dyDescent="0.25"/>
    <row r="1505" ht="15" customHeight="1" x14ac:dyDescent="0.25"/>
    <row r="1506" ht="15" customHeight="1" x14ac:dyDescent="0.25"/>
    <row r="1507" ht="15" customHeight="1" x14ac:dyDescent="0.25"/>
    <row r="1508" ht="15" customHeight="1" x14ac:dyDescent="0.25"/>
    <row r="1509" ht="15" customHeight="1" x14ac:dyDescent="0.25"/>
    <row r="1510" ht="15" customHeight="1" x14ac:dyDescent="0.25"/>
    <row r="1511" ht="15" customHeight="1" x14ac:dyDescent="0.25"/>
    <row r="1512" ht="15" customHeight="1" x14ac:dyDescent="0.25"/>
    <row r="1513" ht="15" customHeight="1" x14ac:dyDescent="0.25"/>
    <row r="1514" ht="15" customHeight="1" x14ac:dyDescent="0.25"/>
    <row r="1515" ht="15" customHeight="1" x14ac:dyDescent="0.25"/>
    <row r="1516" ht="15" customHeight="1" x14ac:dyDescent="0.25"/>
    <row r="1517" ht="15" customHeight="1" x14ac:dyDescent="0.25"/>
    <row r="1518" ht="15" customHeight="1" x14ac:dyDescent="0.25"/>
    <row r="1519" ht="15" customHeight="1" x14ac:dyDescent="0.25"/>
    <row r="1520" ht="15" customHeight="1" x14ac:dyDescent="0.25"/>
    <row r="1521" ht="15" customHeight="1" x14ac:dyDescent="0.25"/>
    <row r="1522" ht="15" customHeight="1" x14ac:dyDescent="0.25"/>
    <row r="1523" ht="15" customHeight="1" x14ac:dyDescent="0.25"/>
    <row r="1524" ht="15" customHeight="1" x14ac:dyDescent="0.25"/>
    <row r="1525" ht="15" customHeight="1" x14ac:dyDescent="0.25"/>
    <row r="1526" ht="15" customHeight="1" x14ac:dyDescent="0.25"/>
    <row r="1527" ht="15" customHeight="1" x14ac:dyDescent="0.25"/>
    <row r="1528" ht="15" customHeight="1" x14ac:dyDescent="0.25"/>
    <row r="1529" ht="15" customHeight="1" x14ac:dyDescent="0.25"/>
    <row r="1530" ht="15" customHeight="1" x14ac:dyDescent="0.25"/>
    <row r="1531" ht="15" customHeight="1" x14ac:dyDescent="0.25"/>
    <row r="1532" ht="15" customHeight="1" x14ac:dyDescent="0.25"/>
    <row r="1533" ht="15" customHeight="1" x14ac:dyDescent="0.25"/>
    <row r="1534" ht="15" customHeight="1" x14ac:dyDescent="0.25"/>
    <row r="1535" ht="15" customHeight="1" x14ac:dyDescent="0.25"/>
    <row r="1536" ht="15" customHeight="1" x14ac:dyDescent="0.25"/>
    <row r="1537" ht="15" customHeight="1" x14ac:dyDescent="0.25"/>
    <row r="1538" ht="15" customHeight="1" x14ac:dyDescent="0.25"/>
    <row r="1539" ht="15" customHeight="1" x14ac:dyDescent="0.25"/>
    <row r="1540" ht="15" customHeight="1" x14ac:dyDescent="0.25"/>
    <row r="1541" ht="15" customHeight="1" x14ac:dyDescent="0.25"/>
    <row r="1542" ht="15" customHeight="1" x14ac:dyDescent="0.25"/>
    <row r="1543" ht="15" customHeight="1" x14ac:dyDescent="0.25"/>
    <row r="1544" ht="15" customHeight="1" x14ac:dyDescent="0.25"/>
    <row r="1545" ht="15" customHeight="1" x14ac:dyDescent="0.25"/>
    <row r="1546" ht="15" customHeight="1" x14ac:dyDescent="0.25"/>
    <row r="1547" ht="15" customHeight="1" x14ac:dyDescent="0.25"/>
    <row r="1548" ht="15" customHeight="1" x14ac:dyDescent="0.25"/>
    <row r="1549" ht="15" customHeight="1" x14ac:dyDescent="0.25"/>
    <row r="1550" ht="15" customHeight="1" x14ac:dyDescent="0.25"/>
    <row r="1551" ht="15" customHeight="1" x14ac:dyDescent="0.25"/>
    <row r="1552" ht="15" customHeight="1" x14ac:dyDescent="0.25"/>
    <row r="1553" ht="15" customHeight="1" x14ac:dyDescent="0.25"/>
    <row r="1554" ht="15" customHeight="1" x14ac:dyDescent="0.25"/>
    <row r="1555" ht="15" customHeight="1" x14ac:dyDescent="0.25"/>
    <row r="1556" ht="15" customHeight="1" x14ac:dyDescent="0.25"/>
    <row r="1557" ht="15" customHeight="1" x14ac:dyDescent="0.25"/>
    <row r="1558" ht="15" customHeight="1" x14ac:dyDescent="0.25"/>
    <row r="1559" ht="15" customHeight="1" x14ac:dyDescent="0.25"/>
    <row r="1560" ht="15" customHeight="1" x14ac:dyDescent="0.25"/>
    <row r="1561" ht="15" customHeight="1" x14ac:dyDescent="0.25"/>
    <row r="1562" ht="15" customHeight="1" x14ac:dyDescent="0.25"/>
    <row r="1563" ht="15" customHeight="1" x14ac:dyDescent="0.25"/>
    <row r="1564" ht="15" customHeight="1" x14ac:dyDescent="0.25"/>
    <row r="1565" ht="15" customHeight="1" x14ac:dyDescent="0.25"/>
    <row r="1566" ht="15" customHeight="1" x14ac:dyDescent="0.25"/>
    <row r="1567" ht="15" customHeight="1" x14ac:dyDescent="0.25"/>
    <row r="1568" ht="15" customHeight="1" x14ac:dyDescent="0.25"/>
    <row r="1569" ht="15" customHeight="1" x14ac:dyDescent="0.25"/>
    <row r="1570" ht="15" customHeight="1" x14ac:dyDescent="0.25"/>
    <row r="1571" ht="15" customHeight="1" x14ac:dyDescent="0.25"/>
    <row r="1572" ht="15" customHeight="1" x14ac:dyDescent="0.25"/>
    <row r="1573" ht="15" customHeight="1" x14ac:dyDescent="0.25"/>
    <row r="1574" ht="15" customHeight="1" x14ac:dyDescent="0.25"/>
    <row r="1575" ht="15" customHeight="1" x14ac:dyDescent="0.25"/>
    <row r="1576" ht="15" customHeight="1" x14ac:dyDescent="0.25"/>
    <row r="1577" ht="15" customHeight="1" x14ac:dyDescent="0.25"/>
    <row r="1578" ht="15" customHeight="1" x14ac:dyDescent="0.25"/>
    <row r="1579" ht="15" customHeight="1" x14ac:dyDescent="0.25"/>
    <row r="1580" ht="15" customHeight="1" x14ac:dyDescent="0.25"/>
    <row r="1581" ht="15" customHeight="1" x14ac:dyDescent="0.25"/>
    <row r="1582" ht="15" customHeight="1" x14ac:dyDescent="0.25"/>
    <row r="1583" ht="15" customHeight="1" x14ac:dyDescent="0.25"/>
    <row r="1584" ht="15" customHeight="1" x14ac:dyDescent="0.25"/>
    <row r="1585" ht="15" customHeight="1" x14ac:dyDescent="0.25"/>
    <row r="1586" ht="15" customHeight="1" x14ac:dyDescent="0.25"/>
    <row r="1587" ht="15" customHeight="1" x14ac:dyDescent="0.25"/>
    <row r="1588" ht="15" customHeight="1" x14ac:dyDescent="0.25"/>
    <row r="1589" ht="15" customHeight="1" x14ac:dyDescent="0.25"/>
    <row r="1590" ht="15" customHeight="1" x14ac:dyDescent="0.25"/>
    <row r="1591" ht="15" customHeight="1" x14ac:dyDescent="0.25"/>
    <row r="1592" ht="15" customHeight="1" x14ac:dyDescent="0.25"/>
    <row r="1593" ht="15" customHeight="1" x14ac:dyDescent="0.25"/>
    <row r="1594" ht="15" customHeight="1" x14ac:dyDescent="0.25"/>
    <row r="1595" ht="15" customHeight="1" x14ac:dyDescent="0.25"/>
    <row r="1596" ht="15" customHeight="1" x14ac:dyDescent="0.25"/>
    <row r="1597" ht="15" customHeight="1" x14ac:dyDescent="0.25"/>
    <row r="1598" ht="15" customHeight="1" x14ac:dyDescent="0.25"/>
    <row r="1599" ht="15" customHeight="1" x14ac:dyDescent="0.25"/>
    <row r="1600" ht="15" customHeight="1" x14ac:dyDescent="0.25"/>
    <row r="1601" ht="15" customHeight="1" x14ac:dyDescent="0.25"/>
    <row r="1602" ht="15" customHeight="1" x14ac:dyDescent="0.25"/>
    <row r="1603" ht="15" customHeight="1" x14ac:dyDescent="0.25"/>
    <row r="1604" ht="15" customHeight="1" x14ac:dyDescent="0.25"/>
    <row r="1605" ht="15" customHeight="1" x14ac:dyDescent="0.25"/>
    <row r="1606" ht="15" customHeight="1" x14ac:dyDescent="0.25"/>
    <row r="1607" ht="15" customHeight="1" x14ac:dyDescent="0.25"/>
    <row r="1608" ht="15" customHeight="1" x14ac:dyDescent="0.25"/>
    <row r="1609" ht="15" customHeight="1" x14ac:dyDescent="0.25"/>
    <row r="1610" ht="15" customHeight="1" x14ac:dyDescent="0.25"/>
    <row r="1611" ht="15" customHeight="1" x14ac:dyDescent="0.25"/>
    <row r="1612" ht="15" customHeight="1" x14ac:dyDescent="0.25"/>
    <row r="1613" ht="15" customHeight="1" x14ac:dyDescent="0.25"/>
    <row r="1614" ht="15" customHeight="1" x14ac:dyDescent="0.25"/>
    <row r="1615" ht="15" customHeight="1" x14ac:dyDescent="0.25"/>
    <row r="1616" ht="15" customHeight="1" x14ac:dyDescent="0.25"/>
    <row r="1617" ht="15" customHeight="1" x14ac:dyDescent="0.25"/>
    <row r="1618" ht="15" customHeight="1" x14ac:dyDescent="0.25"/>
    <row r="1619" ht="15" customHeight="1" x14ac:dyDescent="0.25"/>
    <row r="1620" ht="15" customHeight="1" x14ac:dyDescent="0.25"/>
    <row r="1621" ht="15" customHeight="1" x14ac:dyDescent="0.25"/>
    <row r="1622" ht="15" customHeight="1" x14ac:dyDescent="0.25"/>
    <row r="1623" ht="15" customHeight="1" x14ac:dyDescent="0.25"/>
    <row r="1624" ht="15" customHeight="1" x14ac:dyDescent="0.25"/>
    <row r="1625" ht="15" customHeight="1" x14ac:dyDescent="0.25"/>
    <row r="1626" ht="15" customHeight="1" x14ac:dyDescent="0.25"/>
    <row r="1627" ht="15" customHeight="1" x14ac:dyDescent="0.25"/>
    <row r="1628" ht="15" customHeight="1" x14ac:dyDescent="0.25"/>
    <row r="1629" ht="15" customHeight="1" x14ac:dyDescent="0.25"/>
    <row r="1630" ht="15" customHeight="1" x14ac:dyDescent="0.25"/>
    <row r="1631" ht="15" customHeight="1" x14ac:dyDescent="0.25"/>
    <row r="1632" ht="15" customHeight="1" x14ac:dyDescent="0.25"/>
    <row r="1633" ht="15" customHeight="1" x14ac:dyDescent="0.25"/>
    <row r="1634" ht="15" customHeight="1" x14ac:dyDescent="0.25"/>
    <row r="1635" ht="15" customHeight="1" x14ac:dyDescent="0.25"/>
    <row r="1636" ht="15" customHeight="1" x14ac:dyDescent="0.25"/>
    <row r="1637" ht="15" customHeight="1" x14ac:dyDescent="0.25"/>
    <row r="1638" ht="15" customHeight="1" x14ac:dyDescent="0.25"/>
    <row r="1639" ht="15" customHeight="1" x14ac:dyDescent="0.25"/>
    <row r="1640" ht="15" customHeight="1" x14ac:dyDescent="0.25"/>
    <row r="1641" ht="15" customHeight="1" x14ac:dyDescent="0.25"/>
    <row r="1642" ht="15" customHeight="1" x14ac:dyDescent="0.25"/>
    <row r="1643" ht="15" customHeight="1" x14ac:dyDescent="0.25"/>
    <row r="1644" ht="15" customHeight="1" x14ac:dyDescent="0.25"/>
    <row r="1645" ht="15" customHeight="1" x14ac:dyDescent="0.25"/>
    <row r="1646" ht="15" customHeight="1" x14ac:dyDescent="0.25"/>
    <row r="1647" ht="15" customHeight="1" x14ac:dyDescent="0.25"/>
    <row r="1648" ht="15" customHeight="1" x14ac:dyDescent="0.25"/>
    <row r="1649" ht="15" customHeight="1" x14ac:dyDescent="0.25"/>
    <row r="1650" ht="15" customHeight="1" x14ac:dyDescent="0.25"/>
    <row r="1651" ht="15" customHeight="1" x14ac:dyDescent="0.25"/>
    <row r="1652" ht="15" customHeight="1" x14ac:dyDescent="0.25"/>
    <row r="1653" ht="15" customHeight="1" x14ac:dyDescent="0.25"/>
    <row r="1654" ht="15" customHeight="1" x14ac:dyDescent="0.25"/>
    <row r="1655" ht="15" customHeight="1" x14ac:dyDescent="0.25"/>
    <row r="1656" ht="15" customHeight="1" x14ac:dyDescent="0.25"/>
    <row r="1657" ht="15" customHeight="1" x14ac:dyDescent="0.25"/>
    <row r="1658" ht="15" customHeight="1" x14ac:dyDescent="0.25"/>
    <row r="1659" ht="15" customHeight="1" x14ac:dyDescent="0.25"/>
    <row r="1660" ht="15" customHeight="1" x14ac:dyDescent="0.25"/>
    <row r="1661" ht="15" customHeight="1" x14ac:dyDescent="0.25"/>
    <row r="1662" ht="15" customHeight="1" x14ac:dyDescent="0.25"/>
    <row r="1663" ht="15" customHeight="1" x14ac:dyDescent="0.25"/>
    <row r="1664" ht="15" customHeight="1" x14ac:dyDescent="0.25"/>
    <row r="1665" ht="15" customHeight="1" x14ac:dyDescent="0.25"/>
    <row r="1666" ht="15" customHeight="1" x14ac:dyDescent="0.25"/>
    <row r="1667" ht="15" customHeight="1" x14ac:dyDescent="0.25"/>
    <row r="1668" ht="15" customHeight="1" x14ac:dyDescent="0.25"/>
    <row r="1669" ht="15" customHeight="1" x14ac:dyDescent="0.25"/>
    <row r="1670" ht="15" customHeight="1" x14ac:dyDescent="0.25"/>
    <row r="1671" ht="15" customHeight="1" x14ac:dyDescent="0.25"/>
    <row r="1672" ht="15" customHeight="1" x14ac:dyDescent="0.25"/>
    <row r="1673" ht="15" customHeight="1" x14ac:dyDescent="0.25"/>
    <row r="1674" ht="15" customHeight="1" x14ac:dyDescent="0.25"/>
    <row r="1675" ht="15" customHeight="1" x14ac:dyDescent="0.25"/>
    <row r="1676" ht="15" customHeight="1" x14ac:dyDescent="0.25"/>
    <row r="1677" ht="15" customHeight="1" x14ac:dyDescent="0.25"/>
    <row r="1678" ht="15" customHeight="1" x14ac:dyDescent="0.25"/>
    <row r="1679" ht="15" customHeight="1" x14ac:dyDescent="0.25"/>
    <row r="1680" ht="15" customHeight="1" x14ac:dyDescent="0.25"/>
    <row r="1681" ht="15" customHeight="1" x14ac:dyDescent="0.25"/>
    <row r="1682" ht="15" customHeight="1" x14ac:dyDescent="0.25"/>
    <row r="1683" ht="15" customHeight="1" x14ac:dyDescent="0.25"/>
    <row r="1684" ht="15" customHeight="1" x14ac:dyDescent="0.25"/>
    <row r="1685" ht="15" customHeight="1" x14ac:dyDescent="0.25"/>
    <row r="1686" ht="15" customHeight="1" x14ac:dyDescent="0.25"/>
    <row r="1687" ht="15" customHeight="1" x14ac:dyDescent="0.25"/>
    <row r="1688" ht="15" customHeight="1" x14ac:dyDescent="0.25"/>
    <row r="1689" ht="15" customHeight="1" x14ac:dyDescent="0.25"/>
    <row r="1690" ht="15" customHeight="1" x14ac:dyDescent="0.25"/>
    <row r="1691" ht="15" customHeight="1" x14ac:dyDescent="0.25"/>
    <row r="1692" ht="15" customHeight="1" x14ac:dyDescent="0.25"/>
    <row r="1693" ht="15" customHeight="1" x14ac:dyDescent="0.25"/>
    <row r="1694" ht="15" customHeight="1" x14ac:dyDescent="0.25"/>
    <row r="1695" ht="15" customHeight="1" x14ac:dyDescent="0.25"/>
    <row r="1696" ht="15" customHeight="1" x14ac:dyDescent="0.25"/>
    <row r="1697" ht="15" customHeight="1" x14ac:dyDescent="0.25"/>
    <row r="1698" ht="15" customHeight="1" x14ac:dyDescent="0.25"/>
    <row r="1699" ht="15" customHeight="1" x14ac:dyDescent="0.25"/>
    <row r="1700" ht="15" customHeight="1" x14ac:dyDescent="0.25"/>
    <row r="1701" ht="15" customHeight="1" x14ac:dyDescent="0.25"/>
    <row r="1702" ht="15" customHeight="1" x14ac:dyDescent="0.25"/>
    <row r="1703" ht="15" customHeight="1" x14ac:dyDescent="0.25"/>
    <row r="1704" ht="15" customHeight="1" x14ac:dyDescent="0.25"/>
    <row r="1705" ht="15" customHeight="1" x14ac:dyDescent="0.25"/>
    <row r="1706" ht="15" customHeight="1" x14ac:dyDescent="0.25"/>
    <row r="1707" ht="15" customHeight="1" x14ac:dyDescent="0.25"/>
    <row r="1708" ht="15" customHeight="1" x14ac:dyDescent="0.25"/>
    <row r="1709" ht="15" customHeight="1" x14ac:dyDescent="0.25"/>
    <row r="1710" ht="15" customHeight="1" x14ac:dyDescent="0.25"/>
    <row r="1711" ht="15" customHeight="1" x14ac:dyDescent="0.25"/>
    <row r="1712" ht="15" customHeight="1" x14ac:dyDescent="0.25"/>
    <row r="1713" ht="15" customHeight="1" x14ac:dyDescent="0.25"/>
    <row r="1714" ht="15" customHeight="1" x14ac:dyDescent="0.25"/>
    <row r="1715" ht="15" customHeight="1" x14ac:dyDescent="0.25"/>
    <row r="1716" ht="15" customHeight="1" x14ac:dyDescent="0.25"/>
    <row r="1717" ht="15" customHeight="1" x14ac:dyDescent="0.25"/>
    <row r="1718" ht="15" customHeight="1" x14ac:dyDescent="0.25"/>
    <row r="1719" ht="15" customHeight="1" x14ac:dyDescent="0.25"/>
    <row r="1720" ht="15" customHeight="1" x14ac:dyDescent="0.25"/>
    <row r="1721" ht="15" customHeight="1" x14ac:dyDescent="0.25"/>
    <row r="1722" ht="15" customHeight="1" x14ac:dyDescent="0.25"/>
    <row r="1723" ht="15" customHeight="1" x14ac:dyDescent="0.25"/>
    <row r="1724" ht="15" customHeight="1" x14ac:dyDescent="0.25"/>
    <row r="1725" ht="15" customHeight="1" x14ac:dyDescent="0.25"/>
    <row r="1726" ht="15" customHeight="1" x14ac:dyDescent="0.25"/>
    <row r="1727" ht="15" customHeight="1" x14ac:dyDescent="0.25"/>
    <row r="1728" ht="15" customHeight="1" x14ac:dyDescent="0.25"/>
    <row r="1729" ht="15" customHeight="1" x14ac:dyDescent="0.25"/>
    <row r="1730" ht="15" customHeight="1" x14ac:dyDescent="0.25"/>
    <row r="1731" ht="15" customHeight="1" x14ac:dyDescent="0.25"/>
    <row r="1732" ht="15" customHeight="1" x14ac:dyDescent="0.25"/>
    <row r="1733" ht="15" customHeight="1" x14ac:dyDescent="0.25"/>
    <row r="1734" ht="15" customHeight="1" x14ac:dyDescent="0.25"/>
    <row r="1735" ht="15" customHeight="1" x14ac:dyDescent="0.25"/>
    <row r="1736" ht="15" customHeight="1" x14ac:dyDescent="0.25"/>
    <row r="1737" ht="15" customHeight="1" x14ac:dyDescent="0.25"/>
    <row r="1738" ht="15" customHeight="1" x14ac:dyDescent="0.25"/>
    <row r="1739" ht="15" customHeight="1" x14ac:dyDescent="0.25"/>
    <row r="1740" ht="15" customHeight="1" x14ac:dyDescent="0.25"/>
    <row r="1741" ht="15" customHeight="1" x14ac:dyDescent="0.25"/>
    <row r="1742" ht="15" customHeight="1" x14ac:dyDescent="0.25"/>
    <row r="1743" ht="15" customHeight="1" x14ac:dyDescent="0.25"/>
    <row r="1744" ht="15" customHeight="1" x14ac:dyDescent="0.25"/>
    <row r="1745" ht="15" customHeight="1" x14ac:dyDescent="0.25"/>
    <row r="1746" ht="15" customHeight="1" x14ac:dyDescent="0.25"/>
    <row r="1747" ht="15" customHeight="1" x14ac:dyDescent="0.25"/>
    <row r="1748" ht="15" customHeight="1" x14ac:dyDescent="0.25"/>
    <row r="1749" ht="15" customHeight="1" x14ac:dyDescent="0.25"/>
    <row r="1750" ht="15" customHeight="1" x14ac:dyDescent="0.25"/>
    <row r="1751" ht="15" customHeight="1" x14ac:dyDescent="0.25"/>
    <row r="1752" ht="15" customHeight="1" x14ac:dyDescent="0.25"/>
    <row r="1753" ht="15" customHeight="1" x14ac:dyDescent="0.25"/>
    <row r="1754" ht="15" customHeight="1" x14ac:dyDescent="0.25"/>
    <row r="1755" ht="15" customHeight="1" x14ac:dyDescent="0.25"/>
    <row r="1756" ht="15" customHeight="1" x14ac:dyDescent="0.25"/>
    <row r="1757" ht="15" customHeight="1" x14ac:dyDescent="0.25"/>
    <row r="1758" ht="15" customHeight="1" x14ac:dyDescent="0.25"/>
    <row r="1759" ht="15" customHeight="1" x14ac:dyDescent="0.25"/>
    <row r="1760" ht="15" customHeight="1" x14ac:dyDescent="0.25"/>
    <row r="1761" ht="15" customHeight="1" x14ac:dyDescent="0.25"/>
    <row r="1762" ht="15" customHeight="1" x14ac:dyDescent="0.25"/>
    <row r="1763" ht="15" customHeight="1" x14ac:dyDescent="0.25"/>
    <row r="1764" ht="15" customHeight="1" x14ac:dyDescent="0.25"/>
    <row r="1765" ht="15" customHeight="1" x14ac:dyDescent="0.25"/>
    <row r="1766" ht="15" customHeight="1" x14ac:dyDescent="0.25"/>
    <row r="1767" ht="15" customHeight="1" x14ac:dyDescent="0.25"/>
    <row r="1768" ht="15" customHeight="1" x14ac:dyDescent="0.25"/>
    <row r="1769" ht="15" customHeight="1" x14ac:dyDescent="0.25"/>
    <row r="1770" ht="15" customHeight="1" x14ac:dyDescent="0.25"/>
    <row r="1771" ht="15" customHeight="1" x14ac:dyDescent="0.25"/>
    <row r="1772" ht="15" customHeight="1" x14ac:dyDescent="0.25"/>
    <row r="1773" ht="15" customHeight="1" x14ac:dyDescent="0.25"/>
    <row r="1774" ht="15" customHeight="1" x14ac:dyDescent="0.25"/>
    <row r="1775" ht="15" customHeight="1" x14ac:dyDescent="0.25"/>
    <row r="1776" ht="15" customHeight="1" x14ac:dyDescent="0.25"/>
    <row r="1777" ht="15" customHeight="1" x14ac:dyDescent="0.25"/>
    <row r="1778" ht="15" customHeight="1" x14ac:dyDescent="0.25"/>
    <row r="1779" ht="15" customHeight="1" x14ac:dyDescent="0.25"/>
    <row r="1780" ht="15" customHeight="1" x14ac:dyDescent="0.25"/>
    <row r="1781" ht="15" customHeight="1" x14ac:dyDescent="0.25"/>
    <row r="1782" ht="15" customHeight="1" x14ac:dyDescent="0.25"/>
    <row r="1783" ht="15" customHeight="1" x14ac:dyDescent="0.25"/>
    <row r="1784" ht="15" customHeight="1" x14ac:dyDescent="0.25"/>
    <row r="1785" ht="15" customHeight="1" x14ac:dyDescent="0.25"/>
    <row r="1786" ht="15" customHeight="1" x14ac:dyDescent="0.25"/>
    <row r="1787" ht="15" customHeight="1" x14ac:dyDescent="0.25"/>
    <row r="1788" ht="15" customHeight="1" x14ac:dyDescent="0.25"/>
    <row r="1789" ht="15" customHeight="1" x14ac:dyDescent="0.25"/>
    <row r="1790" ht="15" customHeight="1" x14ac:dyDescent="0.25"/>
    <row r="1791" ht="15" customHeight="1" x14ac:dyDescent="0.25"/>
    <row r="1792" ht="15" customHeight="1" x14ac:dyDescent="0.25"/>
    <row r="1793" ht="15" customHeight="1" x14ac:dyDescent="0.25"/>
    <row r="1794" ht="15" customHeight="1" x14ac:dyDescent="0.25"/>
    <row r="1795" ht="15" customHeight="1" x14ac:dyDescent="0.25"/>
    <row r="1796" ht="15" customHeight="1" x14ac:dyDescent="0.25"/>
    <row r="1797" ht="15" customHeight="1" x14ac:dyDescent="0.25"/>
    <row r="1798" ht="15" customHeight="1" x14ac:dyDescent="0.25"/>
    <row r="1799" ht="15" customHeight="1" x14ac:dyDescent="0.25"/>
    <row r="1800" ht="15" customHeight="1" x14ac:dyDescent="0.25"/>
    <row r="1801" ht="15" customHeight="1" x14ac:dyDescent="0.25"/>
    <row r="1802" ht="15" customHeight="1" x14ac:dyDescent="0.25"/>
    <row r="1803" ht="15" customHeight="1" x14ac:dyDescent="0.25"/>
    <row r="1804" ht="15" customHeight="1" x14ac:dyDescent="0.25"/>
    <row r="1805" ht="15" customHeight="1" x14ac:dyDescent="0.25"/>
    <row r="1806" ht="15" customHeight="1" x14ac:dyDescent="0.25"/>
    <row r="1807" ht="15" customHeight="1" x14ac:dyDescent="0.25"/>
    <row r="1808" ht="15" customHeight="1" x14ac:dyDescent="0.25"/>
    <row r="1809" ht="15" customHeight="1" x14ac:dyDescent="0.25"/>
    <row r="1810" ht="15" customHeight="1" x14ac:dyDescent="0.25"/>
    <row r="1811" ht="15" customHeight="1" x14ac:dyDescent="0.25"/>
    <row r="1812" ht="15" customHeight="1" x14ac:dyDescent="0.25"/>
    <row r="1813" ht="15" customHeight="1" x14ac:dyDescent="0.25"/>
    <row r="1814" ht="15" customHeight="1" x14ac:dyDescent="0.25"/>
    <row r="1815" ht="15" customHeight="1" x14ac:dyDescent="0.25"/>
    <row r="1816" ht="15" customHeight="1" x14ac:dyDescent="0.25"/>
    <row r="1817" ht="15" customHeight="1" x14ac:dyDescent="0.25"/>
    <row r="1818" ht="15" customHeight="1" x14ac:dyDescent="0.25"/>
    <row r="1819" ht="15" customHeight="1" x14ac:dyDescent="0.25"/>
    <row r="1820" ht="15" customHeight="1" x14ac:dyDescent="0.25"/>
    <row r="1821" ht="15" customHeight="1" x14ac:dyDescent="0.25"/>
    <row r="1822" ht="15" customHeight="1" x14ac:dyDescent="0.25"/>
    <row r="1823" ht="15" customHeight="1" x14ac:dyDescent="0.25"/>
    <row r="1824" ht="15" customHeight="1" x14ac:dyDescent="0.25"/>
    <row r="1825" ht="15" customHeight="1" x14ac:dyDescent="0.25"/>
    <row r="1826" ht="15" customHeight="1" x14ac:dyDescent="0.25"/>
    <row r="1827" ht="15" customHeight="1" x14ac:dyDescent="0.25"/>
    <row r="1828" ht="15" customHeight="1" x14ac:dyDescent="0.25"/>
    <row r="1829" ht="15" customHeight="1" x14ac:dyDescent="0.25"/>
    <row r="1830" ht="15" customHeight="1" x14ac:dyDescent="0.25"/>
    <row r="1831" ht="15" customHeight="1" x14ac:dyDescent="0.25"/>
    <row r="1832" ht="15" customHeight="1" x14ac:dyDescent="0.25"/>
    <row r="1833" ht="15" customHeight="1" x14ac:dyDescent="0.25"/>
    <row r="1834" ht="15" customHeight="1" x14ac:dyDescent="0.25"/>
    <row r="1835" ht="15" customHeight="1" x14ac:dyDescent="0.25"/>
    <row r="1836" ht="15" customHeight="1" x14ac:dyDescent="0.25"/>
    <row r="1837" ht="15" customHeight="1" x14ac:dyDescent="0.25"/>
    <row r="1838" ht="15" customHeight="1" x14ac:dyDescent="0.25"/>
    <row r="1839" ht="15" customHeight="1" x14ac:dyDescent="0.25"/>
    <row r="1840" ht="15" customHeight="1" x14ac:dyDescent="0.25"/>
    <row r="1841" ht="15" customHeight="1" x14ac:dyDescent="0.25"/>
    <row r="1842" ht="15" customHeight="1" x14ac:dyDescent="0.25"/>
    <row r="1843" ht="15" customHeight="1" x14ac:dyDescent="0.25"/>
    <row r="1844" ht="15" customHeight="1" x14ac:dyDescent="0.25"/>
    <row r="1845" ht="15" customHeight="1" x14ac:dyDescent="0.25"/>
    <row r="1846" ht="15" customHeight="1" x14ac:dyDescent="0.25"/>
    <row r="1847" ht="15" customHeight="1" x14ac:dyDescent="0.25"/>
    <row r="1848" ht="15" customHeight="1" x14ac:dyDescent="0.25"/>
    <row r="1849" ht="15" customHeight="1" x14ac:dyDescent="0.25"/>
    <row r="1850" ht="15" customHeight="1" x14ac:dyDescent="0.25"/>
    <row r="1851" ht="15" customHeight="1" x14ac:dyDescent="0.25"/>
    <row r="1852" ht="15" customHeight="1" x14ac:dyDescent="0.25"/>
    <row r="1853" ht="15" customHeight="1" x14ac:dyDescent="0.25"/>
    <row r="1854" ht="15" customHeight="1" x14ac:dyDescent="0.25"/>
    <row r="1855" ht="15" customHeight="1" x14ac:dyDescent="0.25"/>
    <row r="1856" ht="15" customHeight="1" x14ac:dyDescent="0.25"/>
    <row r="1857" ht="15" customHeight="1" x14ac:dyDescent="0.25"/>
    <row r="1858" ht="15" customHeight="1" x14ac:dyDescent="0.25"/>
    <row r="1859" ht="15" customHeight="1" x14ac:dyDescent="0.25"/>
    <row r="1860" ht="15" customHeight="1" x14ac:dyDescent="0.25"/>
    <row r="1861" ht="15" customHeight="1" x14ac:dyDescent="0.25"/>
    <row r="1862" ht="15" customHeight="1" x14ac:dyDescent="0.25"/>
    <row r="1863" ht="15" customHeight="1" x14ac:dyDescent="0.25"/>
    <row r="1864" ht="15" customHeight="1" x14ac:dyDescent="0.25"/>
    <row r="1865" ht="15" customHeight="1" x14ac:dyDescent="0.25"/>
    <row r="1866" ht="15" customHeight="1" x14ac:dyDescent="0.25"/>
    <row r="1867" ht="15" customHeight="1" x14ac:dyDescent="0.25"/>
    <row r="1868" ht="15" customHeight="1" x14ac:dyDescent="0.25"/>
    <row r="1869" ht="15" customHeight="1" x14ac:dyDescent="0.25"/>
    <row r="1870" ht="15" customHeight="1" x14ac:dyDescent="0.25"/>
    <row r="1871" ht="15" customHeight="1" x14ac:dyDescent="0.25"/>
    <row r="1872" ht="15" customHeight="1" x14ac:dyDescent="0.25"/>
    <row r="1873" ht="15" customHeight="1" x14ac:dyDescent="0.25"/>
    <row r="1874" ht="15" customHeight="1" x14ac:dyDescent="0.25"/>
    <row r="1875" ht="15" customHeight="1" x14ac:dyDescent="0.25"/>
    <row r="1876" ht="15" customHeight="1" x14ac:dyDescent="0.25"/>
    <row r="1877" ht="15" customHeight="1" x14ac:dyDescent="0.25"/>
    <row r="1878" ht="15" customHeight="1" x14ac:dyDescent="0.25"/>
    <row r="1879" ht="15" customHeight="1" x14ac:dyDescent="0.25"/>
    <row r="1880" ht="15" customHeight="1" x14ac:dyDescent="0.25"/>
    <row r="1881" ht="15" customHeight="1" x14ac:dyDescent="0.25"/>
    <row r="1882" ht="15" customHeight="1" x14ac:dyDescent="0.25"/>
    <row r="1883" ht="15" customHeight="1" x14ac:dyDescent="0.25"/>
    <row r="1884" ht="15" customHeight="1" x14ac:dyDescent="0.25"/>
    <row r="1885" ht="15" customHeight="1" x14ac:dyDescent="0.25"/>
    <row r="1886" ht="15" customHeight="1" x14ac:dyDescent="0.25"/>
    <row r="1887" ht="15" customHeight="1" x14ac:dyDescent="0.25"/>
    <row r="1888" ht="15" customHeight="1" x14ac:dyDescent="0.25"/>
    <row r="1889" ht="15" customHeight="1" x14ac:dyDescent="0.25"/>
    <row r="1890" ht="15" customHeight="1" x14ac:dyDescent="0.25"/>
    <row r="1891" ht="15" customHeight="1" x14ac:dyDescent="0.25"/>
    <row r="1892" ht="15" customHeight="1" x14ac:dyDescent="0.25"/>
    <row r="1893" ht="15" customHeight="1" x14ac:dyDescent="0.25"/>
    <row r="1894" ht="15" customHeight="1" x14ac:dyDescent="0.25"/>
    <row r="1895" ht="15" customHeight="1" x14ac:dyDescent="0.25"/>
    <row r="1896" ht="15" customHeight="1" x14ac:dyDescent="0.25"/>
    <row r="1897" ht="15" customHeight="1" x14ac:dyDescent="0.25"/>
    <row r="1898" ht="15" customHeight="1" x14ac:dyDescent="0.25"/>
    <row r="1899" ht="15" customHeight="1" x14ac:dyDescent="0.25"/>
    <row r="1900" ht="15" customHeight="1" x14ac:dyDescent="0.25"/>
    <row r="1901" ht="15" customHeight="1" x14ac:dyDescent="0.25"/>
    <row r="1902" ht="15" customHeight="1" x14ac:dyDescent="0.25"/>
    <row r="1903" ht="15" customHeight="1" x14ac:dyDescent="0.25"/>
    <row r="1904" ht="15" customHeight="1" x14ac:dyDescent="0.25"/>
    <row r="1905" ht="15" customHeight="1" x14ac:dyDescent="0.25"/>
    <row r="1906" ht="15" customHeight="1" x14ac:dyDescent="0.25"/>
    <row r="1907" ht="15" customHeight="1" x14ac:dyDescent="0.25"/>
    <row r="1908" ht="15" customHeight="1" x14ac:dyDescent="0.25"/>
    <row r="1909" ht="15" customHeight="1" x14ac:dyDescent="0.25"/>
    <row r="1910" ht="15" customHeight="1" x14ac:dyDescent="0.25"/>
    <row r="1911" ht="15" customHeight="1" x14ac:dyDescent="0.25"/>
    <row r="1912" ht="15" customHeight="1" x14ac:dyDescent="0.25"/>
    <row r="1913" ht="15" customHeight="1" x14ac:dyDescent="0.25"/>
    <row r="1914" ht="15" customHeight="1" x14ac:dyDescent="0.25"/>
    <row r="1915" ht="15" customHeight="1" x14ac:dyDescent="0.25"/>
    <row r="1916" ht="15" customHeight="1" x14ac:dyDescent="0.25"/>
    <row r="1917" ht="15" customHeight="1" x14ac:dyDescent="0.25"/>
    <row r="1918" ht="15" customHeight="1" x14ac:dyDescent="0.25"/>
    <row r="1919" ht="15" customHeight="1" x14ac:dyDescent="0.25"/>
    <row r="1920" ht="15" customHeight="1" x14ac:dyDescent="0.25"/>
    <row r="1921" ht="15" customHeight="1" x14ac:dyDescent="0.25"/>
    <row r="1922" ht="15" customHeight="1" x14ac:dyDescent="0.25"/>
    <row r="1923" ht="15" customHeight="1" x14ac:dyDescent="0.25"/>
    <row r="1924" ht="15" customHeight="1" x14ac:dyDescent="0.25"/>
    <row r="1925" ht="15" customHeight="1" x14ac:dyDescent="0.25"/>
    <row r="1926" ht="15" customHeight="1" x14ac:dyDescent="0.25"/>
    <row r="1927" ht="15" customHeight="1" x14ac:dyDescent="0.25"/>
    <row r="1928" ht="15" customHeight="1" x14ac:dyDescent="0.25"/>
    <row r="1929" ht="15" customHeight="1" x14ac:dyDescent="0.25"/>
    <row r="1930" ht="15" customHeight="1" x14ac:dyDescent="0.25"/>
    <row r="1931" ht="15" customHeight="1" x14ac:dyDescent="0.25"/>
    <row r="1932" ht="15" customHeight="1" x14ac:dyDescent="0.25"/>
    <row r="1933" ht="15" customHeight="1" x14ac:dyDescent="0.25"/>
    <row r="1934" ht="15" customHeight="1" x14ac:dyDescent="0.25"/>
    <row r="1935" ht="15" customHeight="1" x14ac:dyDescent="0.25"/>
    <row r="1936" ht="15" customHeight="1" x14ac:dyDescent="0.25"/>
    <row r="1937" ht="15" customHeight="1" x14ac:dyDescent="0.25"/>
    <row r="1938" ht="15" customHeight="1" x14ac:dyDescent="0.25"/>
    <row r="1939" ht="15" customHeight="1" x14ac:dyDescent="0.25"/>
    <row r="1940" ht="15" customHeight="1" x14ac:dyDescent="0.25"/>
    <row r="1941" ht="15" customHeight="1" x14ac:dyDescent="0.25"/>
    <row r="1942" ht="15" customHeight="1" x14ac:dyDescent="0.25"/>
    <row r="1943" ht="15" customHeight="1" x14ac:dyDescent="0.25"/>
    <row r="1944" ht="15" customHeight="1" x14ac:dyDescent="0.25"/>
    <row r="1945" ht="15" customHeight="1" x14ac:dyDescent="0.25"/>
    <row r="1946" ht="15" customHeight="1" x14ac:dyDescent="0.25"/>
    <row r="1947" ht="15" customHeight="1" x14ac:dyDescent="0.25"/>
    <row r="1948" ht="15" customHeight="1" x14ac:dyDescent="0.25"/>
    <row r="1949" ht="15" customHeight="1" x14ac:dyDescent="0.25"/>
    <row r="1950" ht="15" customHeight="1" x14ac:dyDescent="0.25"/>
    <row r="1951" ht="15" customHeight="1" x14ac:dyDescent="0.25"/>
    <row r="1952" ht="15" customHeight="1" x14ac:dyDescent="0.25"/>
    <row r="1953" ht="15" customHeight="1" x14ac:dyDescent="0.25"/>
    <row r="1954" ht="15" customHeight="1" x14ac:dyDescent="0.25"/>
    <row r="1955" ht="15" customHeight="1" x14ac:dyDescent="0.25"/>
    <row r="1956" ht="15" customHeight="1" x14ac:dyDescent="0.25"/>
    <row r="1957" ht="15" customHeight="1" x14ac:dyDescent="0.25"/>
    <row r="1958" ht="15" customHeight="1" x14ac:dyDescent="0.25"/>
    <row r="1959" ht="15" customHeight="1" x14ac:dyDescent="0.25"/>
    <row r="1960" ht="15" customHeight="1" x14ac:dyDescent="0.25"/>
    <row r="1961" ht="15" customHeight="1" x14ac:dyDescent="0.25"/>
    <row r="1962" ht="15" customHeight="1" x14ac:dyDescent="0.25"/>
    <row r="1963" ht="15" customHeight="1" x14ac:dyDescent="0.25"/>
    <row r="1964" ht="15" customHeight="1" x14ac:dyDescent="0.25"/>
    <row r="1965" ht="15" customHeight="1" x14ac:dyDescent="0.25"/>
    <row r="1966" ht="15" customHeight="1" x14ac:dyDescent="0.25"/>
    <row r="1967" ht="15" customHeight="1" x14ac:dyDescent="0.25"/>
    <row r="1968" ht="15" customHeight="1" x14ac:dyDescent="0.25"/>
    <row r="1969" ht="15" customHeight="1" x14ac:dyDescent="0.25"/>
    <row r="1970" ht="15" customHeight="1" x14ac:dyDescent="0.25"/>
    <row r="1971" ht="15" customHeight="1" x14ac:dyDescent="0.25"/>
    <row r="1972" ht="15" customHeight="1" x14ac:dyDescent="0.25"/>
    <row r="1973" ht="15" customHeight="1" x14ac:dyDescent="0.25"/>
    <row r="1974" ht="15" customHeight="1" x14ac:dyDescent="0.25"/>
    <row r="1975" ht="15" customHeight="1" x14ac:dyDescent="0.25"/>
    <row r="1976" ht="15" customHeight="1" x14ac:dyDescent="0.25"/>
    <row r="1977" ht="15" customHeight="1" x14ac:dyDescent="0.25"/>
    <row r="1978" ht="15" customHeight="1" x14ac:dyDescent="0.25"/>
    <row r="1979" ht="15" customHeight="1" x14ac:dyDescent="0.25"/>
    <row r="1980" ht="15" customHeight="1" x14ac:dyDescent="0.25"/>
    <row r="1981" ht="15" customHeight="1" x14ac:dyDescent="0.25"/>
    <row r="1982" ht="15" customHeight="1" x14ac:dyDescent="0.25"/>
    <row r="1983" ht="15" customHeight="1" x14ac:dyDescent="0.25"/>
    <row r="1984" ht="15" customHeight="1" x14ac:dyDescent="0.25"/>
    <row r="1985" ht="15" customHeight="1" x14ac:dyDescent="0.25"/>
    <row r="1986" ht="15" customHeight="1" x14ac:dyDescent="0.25"/>
    <row r="1987" ht="15" customHeight="1" x14ac:dyDescent="0.25"/>
    <row r="1988" ht="15" customHeight="1" x14ac:dyDescent="0.25"/>
    <row r="1989" ht="15" customHeight="1" x14ac:dyDescent="0.25"/>
    <row r="1990" ht="15" customHeight="1" x14ac:dyDescent="0.25"/>
    <row r="1991" ht="15" customHeight="1" x14ac:dyDescent="0.25"/>
    <row r="1992" ht="15" customHeight="1" x14ac:dyDescent="0.25"/>
    <row r="1993" ht="15" customHeight="1" x14ac:dyDescent="0.25"/>
    <row r="1994" ht="15" customHeight="1" x14ac:dyDescent="0.25"/>
    <row r="1995" ht="15" customHeight="1" x14ac:dyDescent="0.25"/>
    <row r="1996" ht="15" customHeight="1" x14ac:dyDescent="0.25"/>
    <row r="1997" ht="15" customHeight="1" x14ac:dyDescent="0.25"/>
    <row r="1998" ht="15" customHeight="1" x14ac:dyDescent="0.25"/>
    <row r="1999" ht="15" customHeight="1" x14ac:dyDescent="0.25"/>
    <row r="2000" ht="15" customHeight="1" x14ac:dyDescent="0.25"/>
    <row r="2001" ht="15" customHeight="1" x14ac:dyDescent="0.25"/>
    <row r="2002" ht="15" customHeight="1" x14ac:dyDescent="0.25"/>
    <row r="2003" ht="15" customHeight="1" x14ac:dyDescent="0.25"/>
    <row r="2004" ht="15" customHeight="1" x14ac:dyDescent="0.25"/>
    <row r="2005" ht="15" customHeight="1" x14ac:dyDescent="0.25"/>
    <row r="2006" ht="15" customHeight="1" x14ac:dyDescent="0.25"/>
    <row r="2007" ht="15" customHeight="1" x14ac:dyDescent="0.25"/>
    <row r="2008" ht="15" customHeight="1" x14ac:dyDescent="0.25"/>
    <row r="2009" ht="15" customHeight="1" x14ac:dyDescent="0.25"/>
    <row r="2010" ht="15" customHeight="1" x14ac:dyDescent="0.25"/>
    <row r="2011" ht="15" customHeight="1" x14ac:dyDescent="0.25"/>
    <row r="2012" ht="15" customHeight="1" x14ac:dyDescent="0.25"/>
    <row r="2013" ht="15" customHeight="1" x14ac:dyDescent="0.25"/>
    <row r="2014" ht="15" customHeight="1" x14ac:dyDescent="0.25"/>
    <row r="2015" ht="15" customHeight="1" x14ac:dyDescent="0.25"/>
    <row r="2016" ht="15" customHeight="1" x14ac:dyDescent="0.25"/>
    <row r="2017" ht="15" customHeight="1" x14ac:dyDescent="0.25"/>
    <row r="2018" ht="15" customHeight="1" x14ac:dyDescent="0.25"/>
    <row r="2019" ht="15" customHeight="1" x14ac:dyDescent="0.25"/>
    <row r="2020" ht="15" customHeight="1" x14ac:dyDescent="0.25"/>
    <row r="2021" ht="15" customHeight="1" x14ac:dyDescent="0.25"/>
    <row r="2022" ht="15" customHeight="1" x14ac:dyDescent="0.25"/>
    <row r="2023" ht="15" customHeight="1" x14ac:dyDescent="0.25"/>
    <row r="2024" ht="15" customHeight="1" x14ac:dyDescent="0.25"/>
    <row r="2025" ht="15" customHeight="1" x14ac:dyDescent="0.25"/>
    <row r="2026" ht="15" customHeight="1" x14ac:dyDescent="0.25"/>
    <row r="2027" ht="15" customHeight="1" x14ac:dyDescent="0.25"/>
    <row r="2028" ht="15" customHeight="1" x14ac:dyDescent="0.25"/>
    <row r="2029" ht="15" customHeight="1" x14ac:dyDescent="0.25"/>
    <row r="2030" ht="15" customHeight="1" x14ac:dyDescent="0.25"/>
    <row r="2031" ht="15" customHeight="1" x14ac:dyDescent="0.25"/>
    <row r="2032" ht="15" customHeight="1" x14ac:dyDescent="0.25"/>
    <row r="2033" ht="15" customHeight="1" x14ac:dyDescent="0.25"/>
    <row r="2034" ht="15" customHeight="1" x14ac:dyDescent="0.25"/>
    <row r="2035" ht="15" customHeight="1" x14ac:dyDescent="0.25"/>
    <row r="2036" ht="15" customHeight="1" x14ac:dyDescent="0.25"/>
    <row r="2037" ht="15" customHeight="1" x14ac:dyDescent="0.25"/>
    <row r="2038" ht="15" customHeight="1" x14ac:dyDescent="0.25"/>
    <row r="2039" ht="15" customHeight="1" x14ac:dyDescent="0.25"/>
    <row r="2040" ht="15" customHeight="1" x14ac:dyDescent="0.25"/>
    <row r="2041" ht="15" customHeight="1" x14ac:dyDescent="0.25"/>
    <row r="2042" ht="15" customHeight="1" x14ac:dyDescent="0.25"/>
    <row r="2043" ht="15" customHeight="1" x14ac:dyDescent="0.25"/>
    <row r="2044" ht="15" customHeight="1" x14ac:dyDescent="0.25"/>
    <row r="2045" ht="15" customHeight="1" x14ac:dyDescent="0.25"/>
    <row r="2046" ht="15" customHeight="1" x14ac:dyDescent="0.25"/>
    <row r="2047" ht="15" customHeight="1" x14ac:dyDescent="0.25"/>
    <row r="2048" ht="15" customHeight="1" x14ac:dyDescent="0.25"/>
    <row r="2049" ht="15" customHeight="1" x14ac:dyDescent="0.25"/>
    <row r="2050" ht="15" customHeight="1" x14ac:dyDescent="0.25"/>
    <row r="2051" ht="15" customHeight="1" x14ac:dyDescent="0.25"/>
    <row r="2052" ht="15" customHeight="1" x14ac:dyDescent="0.25"/>
    <row r="2053" ht="15" customHeight="1" x14ac:dyDescent="0.25"/>
    <row r="2054" ht="15" customHeight="1" x14ac:dyDescent="0.25"/>
    <row r="2055" ht="15" customHeight="1" x14ac:dyDescent="0.25"/>
    <row r="2056" ht="15" customHeight="1" x14ac:dyDescent="0.25"/>
    <row r="2057" ht="15" customHeight="1" x14ac:dyDescent="0.25"/>
    <row r="2058" ht="15" customHeight="1" x14ac:dyDescent="0.25"/>
    <row r="2059" ht="15" customHeight="1" x14ac:dyDescent="0.25"/>
    <row r="2060" ht="15" customHeight="1" x14ac:dyDescent="0.25"/>
    <row r="2061" ht="15" customHeight="1" x14ac:dyDescent="0.25"/>
    <row r="2062" ht="15" customHeight="1" x14ac:dyDescent="0.25"/>
    <row r="2063" ht="15" customHeight="1" x14ac:dyDescent="0.25"/>
    <row r="2064" ht="15" customHeight="1" x14ac:dyDescent="0.25"/>
    <row r="2065" ht="15" customHeight="1" x14ac:dyDescent="0.25"/>
    <row r="2066" ht="15" customHeight="1" x14ac:dyDescent="0.25"/>
    <row r="2067" ht="15" customHeight="1" x14ac:dyDescent="0.25"/>
    <row r="2068" ht="15" customHeight="1" x14ac:dyDescent="0.25"/>
    <row r="2069" ht="15" customHeight="1" x14ac:dyDescent="0.25"/>
    <row r="2070" ht="15" customHeight="1" x14ac:dyDescent="0.25"/>
    <row r="2071" ht="15" customHeight="1" x14ac:dyDescent="0.25"/>
    <row r="2072" ht="15" customHeight="1" x14ac:dyDescent="0.25"/>
    <row r="2073" ht="15" customHeight="1" x14ac:dyDescent="0.25"/>
    <row r="2074" ht="15" customHeight="1" x14ac:dyDescent="0.25"/>
    <row r="2075" ht="15" customHeight="1" x14ac:dyDescent="0.25"/>
    <row r="2076" ht="15" customHeight="1" x14ac:dyDescent="0.25"/>
    <row r="2077" ht="15" customHeight="1" x14ac:dyDescent="0.25"/>
    <row r="2078" ht="15" customHeight="1" x14ac:dyDescent="0.25"/>
    <row r="2079" ht="15" customHeight="1" x14ac:dyDescent="0.25"/>
    <row r="2080" ht="15" customHeight="1" x14ac:dyDescent="0.25"/>
    <row r="2081" ht="15" customHeight="1" x14ac:dyDescent="0.25"/>
    <row r="2082" ht="15" customHeight="1" x14ac:dyDescent="0.25"/>
    <row r="2083" ht="15" customHeight="1" x14ac:dyDescent="0.25"/>
    <row r="2084" ht="15" customHeight="1" x14ac:dyDescent="0.25"/>
    <row r="2085" ht="15" customHeight="1" x14ac:dyDescent="0.25"/>
    <row r="2086" ht="15" customHeight="1" x14ac:dyDescent="0.25"/>
    <row r="2087" ht="15" customHeight="1" x14ac:dyDescent="0.25"/>
    <row r="2088" ht="15" customHeight="1" x14ac:dyDescent="0.25"/>
    <row r="2089" ht="15" customHeight="1" x14ac:dyDescent="0.25"/>
    <row r="2090" ht="15" customHeight="1" x14ac:dyDescent="0.25"/>
    <row r="2091" ht="15" customHeight="1" x14ac:dyDescent="0.25"/>
    <row r="2092" ht="15" customHeight="1" x14ac:dyDescent="0.25"/>
    <row r="2093" ht="15" customHeight="1" x14ac:dyDescent="0.25"/>
    <row r="2094" ht="15" customHeight="1" x14ac:dyDescent="0.25"/>
    <row r="2095" ht="15" customHeight="1" x14ac:dyDescent="0.25"/>
    <row r="2096" ht="15" customHeight="1" x14ac:dyDescent="0.25"/>
    <row r="2097" ht="15" customHeight="1" x14ac:dyDescent="0.25"/>
    <row r="2098" ht="15" customHeight="1" x14ac:dyDescent="0.25"/>
    <row r="2099" ht="15" customHeight="1" x14ac:dyDescent="0.25"/>
    <row r="2100" ht="15" customHeight="1" x14ac:dyDescent="0.25"/>
    <row r="2101" ht="15" customHeight="1" x14ac:dyDescent="0.25"/>
    <row r="2102" ht="15" customHeight="1" x14ac:dyDescent="0.25"/>
    <row r="2103" ht="15" customHeight="1" x14ac:dyDescent="0.25"/>
    <row r="2104" ht="15" customHeight="1" x14ac:dyDescent="0.25"/>
    <row r="2105" ht="15" customHeight="1" x14ac:dyDescent="0.25"/>
    <row r="2106" ht="15" customHeight="1" x14ac:dyDescent="0.25"/>
    <row r="2107" ht="15" customHeight="1" x14ac:dyDescent="0.25"/>
    <row r="2108" ht="15" customHeight="1" x14ac:dyDescent="0.25"/>
    <row r="2109" ht="15" customHeight="1" x14ac:dyDescent="0.25"/>
    <row r="2110" ht="15" customHeight="1" x14ac:dyDescent="0.25"/>
    <row r="2111" ht="15" customHeight="1" x14ac:dyDescent="0.25"/>
    <row r="2112" ht="15" customHeight="1" x14ac:dyDescent="0.25"/>
    <row r="2113" ht="15" customHeight="1" x14ac:dyDescent="0.25"/>
    <row r="2114" ht="15" customHeight="1" x14ac:dyDescent="0.25"/>
    <row r="2115" ht="15" customHeight="1" x14ac:dyDescent="0.25"/>
    <row r="2116" ht="15" customHeight="1" x14ac:dyDescent="0.25"/>
    <row r="2117" ht="15" customHeight="1" x14ac:dyDescent="0.25"/>
    <row r="2118" ht="15" customHeight="1" x14ac:dyDescent="0.25"/>
    <row r="2119" ht="15" customHeight="1" x14ac:dyDescent="0.25"/>
    <row r="2120" ht="15" customHeight="1" x14ac:dyDescent="0.25"/>
    <row r="2121" ht="15" customHeight="1" x14ac:dyDescent="0.25"/>
    <row r="2122" ht="15" customHeight="1" x14ac:dyDescent="0.25"/>
    <row r="2123" ht="15" customHeight="1" x14ac:dyDescent="0.25"/>
    <row r="2124" ht="15" customHeight="1" x14ac:dyDescent="0.25"/>
    <row r="2125" ht="15" customHeight="1" x14ac:dyDescent="0.25"/>
    <row r="2126" ht="15" customHeight="1" x14ac:dyDescent="0.25"/>
    <row r="2127" ht="15" customHeight="1" x14ac:dyDescent="0.25"/>
    <row r="2128" ht="15" customHeight="1" x14ac:dyDescent="0.25"/>
    <row r="2129" ht="15" customHeight="1" x14ac:dyDescent="0.25"/>
    <row r="2130" ht="15" customHeight="1" x14ac:dyDescent="0.25"/>
    <row r="2131" ht="15" customHeight="1" x14ac:dyDescent="0.25"/>
    <row r="2132" ht="15" customHeight="1" x14ac:dyDescent="0.25"/>
    <row r="2133" ht="15" customHeight="1" x14ac:dyDescent="0.25"/>
    <row r="2134" ht="15" customHeight="1" x14ac:dyDescent="0.25"/>
    <row r="2135" ht="15" customHeight="1" x14ac:dyDescent="0.25"/>
    <row r="2136" ht="15" customHeight="1" x14ac:dyDescent="0.25"/>
    <row r="2137" ht="15" customHeight="1" x14ac:dyDescent="0.25"/>
    <row r="2138" ht="15" customHeight="1" x14ac:dyDescent="0.25"/>
    <row r="2139" ht="15" customHeight="1" x14ac:dyDescent="0.25"/>
    <row r="2140" ht="15" customHeight="1" x14ac:dyDescent="0.25"/>
    <row r="2141" ht="15" customHeight="1" x14ac:dyDescent="0.25"/>
    <row r="2142" ht="15" customHeight="1" x14ac:dyDescent="0.25"/>
    <row r="2143" ht="15" customHeight="1" x14ac:dyDescent="0.25"/>
    <row r="2144" ht="15" customHeight="1" x14ac:dyDescent="0.25"/>
    <row r="2145" ht="15" customHeight="1" x14ac:dyDescent="0.25"/>
    <row r="2146" ht="15" customHeight="1" x14ac:dyDescent="0.25"/>
    <row r="2147" ht="15" customHeight="1" x14ac:dyDescent="0.25"/>
    <row r="2148" ht="15" customHeight="1" x14ac:dyDescent="0.25"/>
    <row r="2149" ht="15" customHeight="1" x14ac:dyDescent="0.25"/>
    <row r="2150" ht="15" customHeight="1" x14ac:dyDescent="0.25"/>
    <row r="2151" ht="15" customHeight="1" x14ac:dyDescent="0.25"/>
    <row r="2152" ht="15" customHeight="1" x14ac:dyDescent="0.25"/>
    <row r="2153" ht="15" customHeight="1" x14ac:dyDescent="0.25"/>
    <row r="2154" ht="15" customHeight="1" x14ac:dyDescent="0.25"/>
    <row r="2155" ht="15" customHeight="1" x14ac:dyDescent="0.25"/>
    <row r="2156" ht="15" customHeight="1" x14ac:dyDescent="0.25"/>
    <row r="2157" ht="15" customHeight="1" x14ac:dyDescent="0.25"/>
    <row r="2158" ht="15" customHeight="1" x14ac:dyDescent="0.25"/>
    <row r="2159" ht="15" customHeight="1" x14ac:dyDescent="0.25"/>
    <row r="2160" ht="15" customHeight="1" x14ac:dyDescent="0.25"/>
    <row r="2161" ht="15" customHeight="1" x14ac:dyDescent="0.25"/>
    <row r="2162" ht="15" customHeight="1" x14ac:dyDescent="0.25"/>
    <row r="2163" ht="15" customHeight="1" x14ac:dyDescent="0.25"/>
    <row r="2164" ht="15" customHeight="1" x14ac:dyDescent="0.25"/>
    <row r="2165" ht="15" customHeight="1" x14ac:dyDescent="0.25"/>
    <row r="2166" ht="15" customHeight="1" x14ac:dyDescent="0.25"/>
    <row r="2167" ht="15" customHeight="1" x14ac:dyDescent="0.25"/>
    <row r="2168" ht="15" customHeight="1" x14ac:dyDescent="0.25"/>
    <row r="2169" ht="15" customHeight="1" x14ac:dyDescent="0.25"/>
    <row r="2170" ht="15" customHeight="1" x14ac:dyDescent="0.25"/>
    <row r="2171" ht="15" customHeight="1" x14ac:dyDescent="0.25"/>
    <row r="2172" ht="15" customHeight="1" x14ac:dyDescent="0.25"/>
    <row r="2173" ht="15" customHeight="1" x14ac:dyDescent="0.25"/>
    <row r="2174" ht="15" customHeight="1" x14ac:dyDescent="0.25"/>
    <row r="2175" ht="15" customHeight="1" x14ac:dyDescent="0.25"/>
    <row r="2176" ht="15" customHeight="1" x14ac:dyDescent="0.25"/>
    <row r="2177" ht="15" customHeight="1" x14ac:dyDescent="0.25"/>
    <row r="2178" ht="15" customHeight="1" x14ac:dyDescent="0.25"/>
    <row r="2179" ht="15" customHeight="1" x14ac:dyDescent="0.25"/>
    <row r="2180" ht="15" customHeight="1" x14ac:dyDescent="0.25"/>
    <row r="2181" ht="15" customHeight="1" x14ac:dyDescent="0.25"/>
    <row r="2182" ht="15" customHeight="1" x14ac:dyDescent="0.25"/>
    <row r="2183" ht="15" customHeight="1" x14ac:dyDescent="0.25"/>
    <row r="2184" ht="15" customHeight="1" x14ac:dyDescent="0.25"/>
    <row r="2185" ht="15" customHeight="1" x14ac:dyDescent="0.25"/>
    <row r="2186" ht="15" customHeight="1" x14ac:dyDescent="0.25"/>
    <row r="2187" ht="15" customHeight="1" x14ac:dyDescent="0.25"/>
    <row r="2188" ht="15" customHeight="1" x14ac:dyDescent="0.25"/>
    <row r="2189" ht="15" customHeight="1" x14ac:dyDescent="0.25"/>
    <row r="2190" ht="15" customHeight="1" x14ac:dyDescent="0.25"/>
    <row r="2191" ht="15" customHeight="1" x14ac:dyDescent="0.25"/>
    <row r="2192" ht="15" customHeight="1" x14ac:dyDescent="0.25"/>
    <row r="2193" ht="15" customHeight="1" x14ac:dyDescent="0.25"/>
    <row r="2194" ht="15" customHeight="1" x14ac:dyDescent="0.25"/>
    <row r="2195" ht="15" customHeight="1" x14ac:dyDescent="0.25"/>
    <row r="2196" ht="15" customHeight="1" x14ac:dyDescent="0.25"/>
    <row r="2197" ht="15" customHeight="1" x14ac:dyDescent="0.25"/>
    <row r="2198" ht="15" customHeight="1" x14ac:dyDescent="0.25"/>
    <row r="2199" ht="15" customHeight="1" x14ac:dyDescent="0.25"/>
    <row r="2200" ht="15" customHeight="1" x14ac:dyDescent="0.25"/>
    <row r="2201" ht="15" customHeight="1" x14ac:dyDescent="0.25"/>
    <row r="2202" ht="15" customHeight="1" x14ac:dyDescent="0.25"/>
    <row r="2203" ht="15" customHeight="1" x14ac:dyDescent="0.25"/>
    <row r="2204" ht="15" customHeight="1" x14ac:dyDescent="0.25"/>
    <row r="2205" ht="15" customHeight="1" x14ac:dyDescent="0.25"/>
    <row r="2206" ht="15" customHeight="1" x14ac:dyDescent="0.25"/>
    <row r="2207" ht="15" customHeight="1" x14ac:dyDescent="0.25"/>
    <row r="2208" ht="15" customHeight="1" x14ac:dyDescent="0.25"/>
    <row r="2209" ht="15" customHeight="1" x14ac:dyDescent="0.25"/>
    <row r="2210" ht="15" customHeight="1" x14ac:dyDescent="0.25"/>
    <row r="2211" ht="15" customHeight="1" x14ac:dyDescent="0.25"/>
    <row r="2212" ht="15" customHeight="1" x14ac:dyDescent="0.25"/>
    <row r="2213" ht="15" customHeight="1" x14ac:dyDescent="0.25"/>
    <row r="2214" ht="15" customHeight="1" x14ac:dyDescent="0.25"/>
    <row r="2215" ht="15" customHeight="1" x14ac:dyDescent="0.25"/>
    <row r="2216" ht="15" customHeight="1" x14ac:dyDescent="0.25"/>
    <row r="2217" ht="15" customHeight="1" x14ac:dyDescent="0.25"/>
    <row r="2218" ht="15" customHeight="1" x14ac:dyDescent="0.25"/>
    <row r="2219" ht="15" customHeight="1" x14ac:dyDescent="0.25"/>
    <row r="2220" ht="15" customHeight="1" x14ac:dyDescent="0.25"/>
    <row r="2221" ht="15" customHeight="1" x14ac:dyDescent="0.25"/>
    <row r="2222" ht="15" customHeight="1" x14ac:dyDescent="0.25"/>
    <row r="2223" ht="15" customHeight="1" x14ac:dyDescent="0.25"/>
    <row r="2224" ht="15" customHeight="1" x14ac:dyDescent="0.25"/>
    <row r="2225" ht="15" customHeight="1" x14ac:dyDescent="0.25"/>
    <row r="2226" ht="15" customHeight="1" x14ac:dyDescent="0.25"/>
    <row r="2227" ht="15" customHeight="1" x14ac:dyDescent="0.25"/>
    <row r="2228" ht="15" customHeight="1" x14ac:dyDescent="0.25"/>
    <row r="2229" ht="15" customHeight="1" x14ac:dyDescent="0.25"/>
    <row r="2230" ht="15" customHeight="1" x14ac:dyDescent="0.25"/>
    <row r="2231" ht="15" customHeight="1" x14ac:dyDescent="0.25"/>
    <row r="2232" ht="15" customHeight="1" x14ac:dyDescent="0.25"/>
    <row r="2233" ht="15" customHeight="1" x14ac:dyDescent="0.25"/>
    <row r="2234" ht="15" customHeight="1" x14ac:dyDescent="0.25"/>
    <row r="2235" ht="15" customHeight="1" x14ac:dyDescent="0.25"/>
    <row r="2236" ht="15" customHeight="1" x14ac:dyDescent="0.25"/>
    <row r="2237" ht="15" customHeight="1" x14ac:dyDescent="0.25"/>
    <row r="2238" ht="15" customHeight="1" x14ac:dyDescent="0.25"/>
    <row r="2239" ht="15" customHeight="1" x14ac:dyDescent="0.25"/>
    <row r="2240" ht="15" customHeight="1" x14ac:dyDescent="0.25"/>
    <row r="2241" ht="15" customHeight="1" x14ac:dyDescent="0.25"/>
    <row r="2242" ht="15" customHeight="1" x14ac:dyDescent="0.25"/>
    <row r="2243" ht="15" customHeight="1" x14ac:dyDescent="0.25"/>
    <row r="2244" ht="15" customHeight="1" x14ac:dyDescent="0.25"/>
    <row r="2245" ht="15" customHeight="1" x14ac:dyDescent="0.25"/>
    <row r="2246" ht="15" customHeight="1" x14ac:dyDescent="0.25"/>
    <row r="2247" ht="15" customHeight="1" x14ac:dyDescent="0.25"/>
    <row r="2248" ht="15" customHeight="1" x14ac:dyDescent="0.25"/>
    <row r="2249" ht="15" customHeight="1" x14ac:dyDescent="0.25"/>
    <row r="2250" ht="15" customHeight="1" x14ac:dyDescent="0.25"/>
    <row r="2251" ht="15" customHeight="1" x14ac:dyDescent="0.25"/>
    <row r="2252" ht="15" customHeight="1" x14ac:dyDescent="0.25"/>
    <row r="2253" ht="15" customHeight="1" x14ac:dyDescent="0.25"/>
    <row r="2254" ht="15" customHeight="1" x14ac:dyDescent="0.25"/>
    <row r="2255" ht="15" customHeight="1" x14ac:dyDescent="0.25"/>
    <row r="2256" ht="15" customHeight="1" x14ac:dyDescent="0.25"/>
    <row r="2257" ht="15" customHeight="1" x14ac:dyDescent="0.25"/>
    <row r="2258" ht="15" customHeight="1" x14ac:dyDescent="0.25"/>
    <row r="2259" ht="15" customHeight="1" x14ac:dyDescent="0.25"/>
    <row r="2260" ht="15" customHeight="1" x14ac:dyDescent="0.25"/>
    <row r="2261" ht="15" customHeight="1" x14ac:dyDescent="0.25"/>
    <row r="2262" ht="15" customHeight="1" x14ac:dyDescent="0.25"/>
    <row r="2263" ht="15" customHeight="1" x14ac:dyDescent="0.25"/>
    <row r="2264" ht="15" customHeight="1" x14ac:dyDescent="0.25"/>
    <row r="2265" ht="15" customHeight="1" x14ac:dyDescent="0.25"/>
    <row r="2266" ht="15" customHeight="1" x14ac:dyDescent="0.25"/>
    <row r="2267" ht="15" customHeight="1" x14ac:dyDescent="0.25"/>
    <row r="2268" ht="15" customHeight="1" x14ac:dyDescent="0.25"/>
    <row r="2269" ht="15" customHeight="1" x14ac:dyDescent="0.25"/>
    <row r="2270" ht="15" customHeight="1" x14ac:dyDescent="0.25"/>
    <row r="2271" ht="15" customHeight="1" x14ac:dyDescent="0.25"/>
    <row r="2272" ht="15" customHeight="1" x14ac:dyDescent="0.25"/>
    <row r="2273" ht="15" customHeight="1" x14ac:dyDescent="0.25"/>
    <row r="2274" ht="15" customHeight="1" x14ac:dyDescent="0.25"/>
    <row r="2275" ht="15" customHeight="1" x14ac:dyDescent="0.25"/>
    <row r="2276" ht="15" customHeight="1" x14ac:dyDescent="0.25"/>
    <row r="2277" ht="15" customHeight="1" x14ac:dyDescent="0.25"/>
    <row r="2278" ht="15" customHeight="1" x14ac:dyDescent="0.25"/>
    <row r="2279" ht="15" customHeight="1" x14ac:dyDescent="0.25"/>
    <row r="2280" ht="15" customHeight="1" x14ac:dyDescent="0.25"/>
    <row r="2281" ht="15" customHeight="1" x14ac:dyDescent="0.25"/>
    <row r="2282" ht="15" customHeight="1" x14ac:dyDescent="0.25"/>
    <row r="2283" ht="15" customHeight="1" x14ac:dyDescent="0.25"/>
    <row r="2284" ht="15" customHeight="1" x14ac:dyDescent="0.25"/>
    <row r="2285" ht="15" customHeight="1" x14ac:dyDescent="0.25"/>
    <row r="2286" ht="15" customHeight="1" x14ac:dyDescent="0.25"/>
    <row r="2287" ht="15" customHeight="1" x14ac:dyDescent="0.25"/>
    <row r="2288" ht="15" customHeight="1" x14ac:dyDescent="0.25"/>
    <row r="2289" ht="15" customHeight="1" x14ac:dyDescent="0.25"/>
    <row r="2290" ht="15" customHeight="1" x14ac:dyDescent="0.25"/>
    <row r="2291" ht="15" customHeight="1" x14ac:dyDescent="0.25"/>
    <row r="2292" ht="15" customHeight="1" x14ac:dyDescent="0.25"/>
    <row r="2293" ht="15" customHeight="1" x14ac:dyDescent="0.25"/>
    <row r="2294" ht="15" customHeight="1" x14ac:dyDescent="0.25"/>
    <row r="2295" ht="15" customHeight="1" x14ac:dyDescent="0.25"/>
    <row r="2296" ht="15" customHeight="1" x14ac:dyDescent="0.25"/>
    <row r="2297" ht="15" customHeight="1" x14ac:dyDescent="0.25"/>
    <row r="2298" ht="15" customHeight="1" x14ac:dyDescent="0.25"/>
    <row r="2299" ht="15" customHeight="1" x14ac:dyDescent="0.25"/>
    <row r="2300" ht="15" customHeight="1" x14ac:dyDescent="0.25"/>
    <row r="2301" ht="15" customHeight="1" x14ac:dyDescent="0.25"/>
    <row r="2302" ht="15" customHeight="1" x14ac:dyDescent="0.25"/>
    <row r="2303" ht="15" customHeight="1" x14ac:dyDescent="0.25"/>
    <row r="2304" ht="15" customHeight="1" x14ac:dyDescent="0.25"/>
    <row r="2305" ht="15" customHeight="1" x14ac:dyDescent="0.25"/>
    <row r="2306" ht="15" customHeight="1" x14ac:dyDescent="0.25"/>
    <row r="2307" ht="15" customHeight="1" x14ac:dyDescent="0.25"/>
    <row r="2308" ht="15" customHeight="1" x14ac:dyDescent="0.25"/>
    <row r="2309" ht="15" customHeight="1" x14ac:dyDescent="0.25"/>
    <row r="2310" ht="15" customHeight="1" x14ac:dyDescent="0.25"/>
    <row r="2311" ht="15" customHeight="1" x14ac:dyDescent="0.25"/>
    <row r="2312" ht="15" customHeight="1" x14ac:dyDescent="0.25"/>
    <row r="2313" ht="15" customHeight="1" x14ac:dyDescent="0.25"/>
    <row r="2314" ht="15" customHeight="1" x14ac:dyDescent="0.25"/>
    <row r="2315" ht="15" customHeight="1" x14ac:dyDescent="0.25"/>
    <row r="2316" ht="15" customHeight="1" x14ac:dyDescent="0.25"/>
    <row r="2317" ht="15" customHeight="1" x14ac:dyDescent="0.25"/>
    <row r="2318" ht="15" customHeight="1" x14ac:dyDescent="0.25"/>
    <row r="2319" ht="15" customHeight="1" x14ac:dyDescent="0.25"/>
    <row r="2320" ht="15" customHeight="1" x14ac:dyDescent="0.25"/>
    <row r="2321" ht="15" customHeight="1" x14ac:dyDescent="0.25"/>
    <row r="2322" ht="15" customHeight="1" x14ac:dyDescent="0.25"/>
    <row r="2323" ht="15" customHeight="1" x14ac:dyDescent="0.25"/>
    <row r="2324" ht="15" customHeight="1" x14ac:dyDescent="0.25"/>
    <row r="2325" ht="15" customHeight="1" x14ac:dyDescent="0.25"/>
    <row r="2326" ht="15" customHeight="1" x14ac:dyDescent="0.25"/>
    <row r="2327" ht="15" customHeight="1" x14ac:dyDescent="0.25"/>
    <row r="2328" ht="15" customHeight="1" x14ac:dyDescent="0.25"/>
    <row r="2329" ht="15" customHeight="1" x14ac:dyDescent="0.25"/>
    <row r="2330" ht="15" customHeight="1" x14ac:dyDescent="0.25"/>
    <row r="2331" ht="15" customHeight="1" x14ac:dyDescent="0.25"/>
    <row r="2332" ht="15" customHeight="1" x14ac:dyDescent="0.25"/>
    <row r="2333" ht="15" customHeight="1" x14ac:dyDescent="0.25"/>
    <row r="2334" ht="15" customHeight="1" x14ac:dyDescent="0.25"/>
    <row r="2335" ht="15" customHeight="1" x14ac:dyDescent="0.25"/>
    <row r="2336" ht="15" customHeight="1" x14ac:dyDescent="0.25"/>
    <row r="2337" ht="15" customHeight="1" x14ac:dyDescent="0.25"/>
    <row r="2338" ht="15" customHeight="1" x14ac:dyDescent="0.25"/>
    <row r="2339" ht="15" customHeight="1" x14ac:dyDescent="0.25"/>
    <row r="2340" ht="15" customHeight="1" x14ac:dyDescent="0.25"/>
    <row r="2341" ht="15" customHeight="1" x14ac:dyDescent="0.25"/>
    <row r="2342" ht="15" customHeight="1" x14ac:dyDescent="0.25"/>
    <row r="2343" ht="15" customHeight="1" x14ac:dyDescent="0.25"/>
    <row r="2344" ht="15" customHeight="1" x14ac:dyDescent="0.25"/>
    <row r="2345" ht="15" customHeight="1" x14ac:dyDescent="0.25"/>
    <row r="2346" ht="15" customHeight="1" x14ac:dyDescent="0.25"/>
    <row r="2347" ht="15" customHeight="1" x14ac:dyDescent="0.25"/>
    <row r="2348" ht="15" customHeight="1" x14ac:dyDescent="0.25"/>
    <row r="2349" ht="15" customHeight="1" x14ac:dyDescent="0.25"/>
    <row r="2350" ht="15" customHeight="1" x14ac:dyDescent="0.25"/>
    <row r="2351" ht="15" customHeight="1" x14ac:dyDescent="0.25"/>
    <row r="2352" ht="15" customHeight="1" x14ac:dyDescent="0.25"/>
    <row r="2353" ht="15" customHeight="1" x14ac:dyDescent="0.25"/>
    <row r="2354" ht="15" customHeight="1" x14ac:dyDescent="0.25"/>
    <row r="2355" ht="15" customHeight="1" x14ac:dyDescent="0.25"/>
    <row r="2356" ht="15" customHeight="1" x14ac:dyDescent="0.25"/>
    <row r="2357" ht="15" customHeight="1" x14ac:dyDescent="0.25"/>
    <row r="2358" ht="15" customHeight="1" x14ac:dyDescent="0.25"/>
    <row r="2359" ht="15" customHeight="1" x14ac:dyDescent="0.25"/>
    <row r="2360" ht="15" customHeight="1" x14ac:dyDescent="0.25"/>
    <row r="2361" ht="15" customHeight="1" x14ac:dyDescent="0.25"/>
    <row r="2362" ht="15" customHeight="1" x14ac:dyDescent="0.25"/>
    <row r="2363" ht="15" customHeight="1" x14ac:dyDescent="0.25"/>
    <row r="2364" ht="15" customHeight="1" x14ac:dyDescent="0.25"/>
    <row r="2365" ht="15" customHeight="1" x14ac:dyDescent="0.25"/>
    <row r="2366" ht="15" customHeight="1" x14ac:dyDescent="0.25"/>
    <row r="2367" ht="15" customHeight="1" x14ac:dyDescent="0.25"/>
    <row r="2368" ht="15" customHeight="1" x14ac:dyDescent="0.25"/>
    <row r="2369" ht="15" customHeight="1" x14ac:dyDescent="0.25"/>
    <row r="2370" ht="15" customHeight="1" x14ac:dyDescent="0.25"/>
    <row r="2371" ht="15" customHeight="1" x14ac:dyDescent="0.25"/>
    <row r="2372" ht="15" customHeight="1" x14ac:dyDescent="0.25"/>
    <row r="2373" ht="15" customHeight="1" x14ac:dyDescent="0.25"/>
    <row r="2374" ht="15" customHeight="1" x14ac:dyDescent="0.25"/>
    <row r="2375" ht="15" customHeight="1" x14ac:dyDescent="0.25"/>
    <row r="2376" ht="15" customHeight="1" x14ac:dyDescent="0.25"/>
    <row r="2377" ht="15" customHeight="1" x14ac:dyDescent="0.25"/>
    <row r="2378" ht="15" customHeight="1" x14ac:dyDescent="0.25"/>
    <row r="2379" ht="15" customHeight="1" x14ac:dyDescent="0.25"/>
    <row r="2380" ht="15" customHeight="1" x14ac:dyDescent="0.25"/>
    <row r="2381" ht="15" customHeight="1" x14ac:dyDescent="0.25"/>
    <row r="2382" ht="15" customHeight="1" x14ac:dyDescent="0.25"/>
    <row r="2383" ht="15" customHeight="1" x14ac:dyDescent="0.25"/>
    <row r="2384" ht="15" customHeight="1" x14ac:dyDescent="0.25"/>
    <row r="2385" ht="15" customHeight="1" x14ac:dyDescent="0.25"/>
    <row r="2386" ht="15" customHeight="1" x14ac:dyDescent="0.25"/>
    <row r="2387" ht="15" customHeight="1" x14ac:dyDescent="0.25"/>
    <row r="2388" ht="15" customHeight="1" x14ac:dyDescent="0.25"/>
    <row r="2389" ht="15" customHeight="1" x14ac:dyDescent="0.25"/>
    <row r="2390" ht="15" customHeight="1" x14ac:dyDescent="0.25"/>
    <row r="2391" ht="15" customHeight="1" x14ac:dyDescent="0.25"/>
    <row r="2392" ht="15" customHeight="1" x14ac:dyDescent="0.25"/>
    <row r="2393" ht="15" customHeight="1" x14ac:dyDescent="0.25"/>
    <row r="2394" ht="15" customHeight="1" x14ac:dyDescent="0.25"/>
    <row r="2395" ht="15" customHeight="1" x14ac:dyDescent="0.25"/>
    <row r="2396" ht="15" customHeight="1" x14ac:dyDescent="0.25"/>
    <row r="2397" ht="15" customHeight="1" x14ac:dyDescent="0.25"/>
    <row r="2398" ht="15" customHeight="1" x14ac:dyDescent="0.25"/>
    <row r="2399" ht="15" customHeight="1" x14ac:dyDescent="0.25"/>
    <row r="2400" ht="15" customHeight="1" x14ac:dyDescent="0.25"/>
    <row r="2401" ht="15" customHeight="1" x14ac:dyDescent="0.25"/>
    <row r="2402" ht="15" customHeight="1" x14ac:dyDescent="0.25"/>
    <row r="2403" ht="15" customHeight="1" x14ac:dyDescent="0.25"/>
    <row r="2404" ht="15" customHeight="1" x14ac:dyDescent="0.25"/>
    <row r="2405" ht="15" customHeight="1" x14ac:dyDescent="0.25"/>
    <row r="2406" ht="15" customHeight="1" x14ac:dyDescent="0.25"/>
    <row r="2407" ht="15" customHeight="1" x14ac:dyDescent="0.25"/>
    <row r="2408" ht="15" customHeight="1" x14ac:dyDescent="0.25"/>
    <row r="2409" ht="15" customHeight="1" x14ac:dyDescent="0.25"/>
    <row r="2410" ht="15" customHeight="1" x14ac:dyDescent="0.25"/>
    <row r="2411" ht="15" customHeight="1" x14ac:dyDescent="0.25"/>
    <row r="2412" ht="15" customHeight="1" x14ac:dyDescent="0.25"/>
    <row r="2413" ht="15" customHeight="1" x14ac:dyDescent="0.25"/>
    <row r="2414" ht="15" customHeight="1" x14ac:dyDescent="0.25"/>
    <row r="2415" ht="15" customHeight="1" x14ac:dyDescent="0.25"/>
    <row r="2416" ht="15" customHeight="1" x14ac:dyDescent="0.25"/>
    <row r="2417" ht="15" customHeight="1" x14ac:dyDescent="0.25"/>
    <row r="2418" ht="15" customHeight="1" x14ac:dyDescent="0.25"/>
    <row r="2419" ht="15" customHeight="1" x14ac:dyDescent="0.25"/>
    <row r="2420" ht="15" customHeight="1" x14ac:dyDescent="0.25"/>
    <row r="2421" ht="15" customHeight="1" x14ac:dyDescent="0.25"/>
    <row r="2422" ht="15" customHeight="1" x14ac:dyDescent="0.25"/>
    <row r="2423" ht="15" customHeight="1" x14ac:dyDescent="0.25"/>
    <row r="2424" ht="15" customHeight="1" x14ac:dyDescent="0.25"/>
    <row r="2425" ht="15" customHeight="1" x14ac:dyDescent="0.25"/>
    <row r="2426" ht="15" customHeight="1" x14ac:dyDescent="0.25"/>
    <row r="2427" ht="15" customHeight="1" x14ac:dyDescent="0.25"/>
    <row r="2428" ht="15" customHeight="1" x14ac:dyDescent="0.25"/>
    <row r="2429" ht="15" customHeight="1" x14ac:dyDescent="0.25"/>
    <row r="2430" ht="15" customHeight="1" x14ac:dyDescent="0.25"/>
    <row r="2431" ht="15" customHeight="1" x14ac:dyDescent="0.25"/>
    <row r="2432" ht="15" customHeight="1" x14ac:dyDescent="0.25"/>
    <row r="2433" ht="15" customHeight="1" x14ac:dyDescent="0.25"/>
    <row r="2434" ht="15" customHeight="1" x14ac:dyDescent="0.25"/>
    <row r="2435" ht="15" customHeight="1" x14ac:dyDescent="0.25"/>
    <row r="2436" ht="15" customHeight="1" x14ac:dyDescent="0.25"/>
    <row r="2437" ht="15" customHeight="1" x14ac:dyDescent="0.25"/>
    <row r="2438" ht="15" customHeight="1" x14ac:dyDescent="0.25"/>
    <row r="2439" ht="15" customHeight="1" x14ac:dyDescent="0.25"/>
    <row r="2440" ht="15" customHeight="1" x14ac:dyDescent="0.25"/>
    <row r="2441" ht="15" customHeight="1" x14ac:dyDescent="0.25"/>
    <row r="2442" ht="15" customHeight="1" x14ac:dyDescent="0.25"/>
    <row r="2443" ht="15" customHeight="1" x14ac:dyDescent="0.25"/>
    <row r="2444" ht="15" customHeight="1" x14ac:dyDescent="0.25"/>
    <row r="2445" ht="15" customHeight="1" x14ac:dyDescent="0.25"/>
    <row r="2446" ht="15" customHeight="1" x14ac:dyDescent="0.25"/>
    <row r="2447" ht="15" customHeight="1" x14ac:dyDescent="0.25"/>
    <row r="2448" ht="15" customHeight="1" x14ac:dyDescent="0.25"/>
    <row r="2449" ht="15" customHeight="1" x14ac:dyDescent="0.25"/>
    <row r="2450" ht="15" customHeight="1" x14ac:dyDescent="0.25"/>
    <row r="2451" ht="15" customHeight="1" x14ac:dyDescent="0.25"/>
    <row r="2452" ht="15" customHeight="1" x14ac:dyDescent="0.25"/>
    <row r="2453" ht="15" customHeight="1" x14ac:dyDescent="0.25"/>
    <row r="2454" ht="15" customHeight="1" x14ac:dyDescent="0.25"/>
    <row r="2455" ht="15" customHeight="1" x14ac:dyDescent="0.25"/>
    <row r="2456" ht="15" customHeight="1" x14ac:dyDescent="0.25"/>
    <row r="2457" ht="15" customHeight="1" x14ac:dyDescent="0.25"/>
    <row r="2458" ht="15" customHeight="1" x14ac:dyDescent="0.25"/>
    <row r="2459" ht="15" customHeight="1" x14ac:dyDescent="0.25"/>
    <row r="2460" ht="15" customHeight="1" x14ac:dyDescent="0.25"/>
    <row r="2461" ht="15" customHeight="1" x14ac:dyDescent="0.25"/>
    <row r="2462" ht="15" customHeight="1" x14ac:dyDescent="0.25"/>
    <row r="2463" ht="15" customHeight="1" x14ac:dyDescent="0.25"/>
    <row r="2464" ht="15" customHeight="1" x14ac:dyDescent="0.25"/>
    <row r="2465" ht="15" customHeight="1" x14ac:dyDescent="0.25"/>
    <row r="2466" ht="15" customHeight="1" x14ac:dyDescent="0.25"/>
    <row r="2467" ht="15" customHeight="1" x14ac:dyDescent="0.25"/>
    <row r="2468" ht="15" customHeight="1" x14ac:dyDescent="0.25"/>
    <row r="2469" ht="15" customHeight="1" x14ac:dyDescent="0.25"/>
    <row r="2470" ht="15" customHeight="1" x14ac:dyDescent="0.25"/>
    <row r="2471" ht="15" customHeight="1" x14ac:dyDescent="0.25"/>
    <row r="2472" ht="15" customHeight="1" x14ac:dyDescent="0.25"/>
    <row r="2473" ht="15" customHeight="1" x14ac:dyDescent="0.25"/>
    <row r="2474" ht="15" customHeight="1" x14ac:dyDescent="0.25"/>
    <row r="2475" ht="15" customHeight="1" x14ac:dyDescent="0.25"/>
    <row r="2476" ht="15" customHeight="1" x14ac:dyDescent="0.25"/>
    <row r="2477" ht="15" customHeight="1" x14ac:dyDescent="0.25"/>
    <row r="2478" ht="15" customHeight="1" x14ac:dyDescent="0.25"/>
    <row r="2479" ht="15" customHeight="1" x14ac:dyDescent="0.25"/>
    <row r="2480" ht="15" customHeight="1" x14ac:dyDescent="0.25"/>
    <row r="2481" ht="15" customHeight="1" x14ac:dyDescent="0.25"/>
    <row r="2482" ht="15" customHeight="1" x14ac:dyDescent="0.25"/>
    <row r="2483" ht="15" customHeight="1" x14ac:dyDescent="0.25"/>
    <row r="2484" ht="15" customHeight="1" x14ac:dyDescent="0.25"/>
    <row r="2485" ht="15" customHeight="1" x14ac:dyDescent="0.25"/>
    <row r="2486" ht="15" customHeight="1" x14ac:dyDescent="0.25"/>
    <row r="2487" ht="15" customHeight="1" x14ac:dyDescent="0.25"/>
    <row r="2488" ht="15" customHeight="1" x14ac:dyDescent="0.25"/>
    <row r="2489" ht="15" customHeight="1" x14ac:dyDescent="0.25"/>
    <row r="2490" ht="15" customHeight="1" x14ac:dyDescent="0.25"/>
    <row r="2491" ht="15" customHeight="1" x14ac:dyDescent="0.25"/>
    <row r="2492" ht="15" customHeight="1" x14ac:dyDescent="0.25"/>
    <row r="2493" ht="15" customHeight="1" x14ac:dyDescent="0.25"/>
    <row r="2494" ht="15" customHeight="1" x14ac:dyDescent="0.25"/>
    <row r="2495" ht="15" customHeight="1" x14ac:dyDescent="0.25"/>
    <row r="2496" ht="15" customHeight="1" x14ac:dyDescent="0.25"/>
    <row r="2497" ht="15" customHeight="1" x14ac:dyDescent="0.25"/>
    <row r="2498" ht="15" customHeight="1" x14ac:dyDescent="0.25"/>
    <row r="2499" ht="15" customHeight="1" x14ac:dyDescent="0.25"/>
    <row r="2500" ht="15" customHeight="1" x14ac:dyDescent="0.25"/>
    <row r="2501" ht="15" customHeight="1" x14ac:dyDescent="0.25"/>
    <row r="2502" ht="15" customHeight="1" x14ac:dyDescent="0.25"/>
    <row r="2503" ht="15" customHeight="1" x14ac:dyDescent="0.25"/>
    <row r="2504" ht="15" customHeight="1" x14ac:dyDescent="0.25"/>
    <row r="2505" ht="15" customHeight="1" x14ac:dyDescent="0.25"/>
    <row r="2506" ht="15" customHeight="1" x14ac:dyDescent="0.25"/>
    <row r="2507" ht="15" customHeight="1" x14ac:dyDescent="0.25"/>
    <row r="2508" ht="15" customHeight="1" x14ac:dyDescent="0.25"/>
    <row r="2509" ht="15" customHeight="1" x14ac:dyDescent="0.25"/>
    <row r="2510" ht="15" customHeight="1" x14ac:dyDescent="0.25"/>
    <row r="2511" ht="15" customHeight="1" x14ac:dyDescent="0.25"/>
    <row r="2512" ht="15" customHeight="1" x14ac:dyDescent="0.25"/>
    <row r="2513" ht="15" customHeight="1" x14ac:dyDescent="0.25"/>
    <row r="2514" ht="15" customHeight="1" x14ac:dyDescent="0.25"/>
    <row r="2515" ht="15" customHeight="1" x14ac:dyDescent="0.25"/>
    <row r="2516" ht="15" customHeight="1" x14ac:dyDescent="0.25"/>
    <row r="2517" ht="15" customHeight="1" x14ac:dyDescent="0.25"/>
    <row r="2518" ht="15" customHeight="1" x14ac:dyDescent="0.25"/>
    <row r="2519" ht="15" customHeight="1" x14ac:dyDescent="0.25"/>
    <row r="2520" ht="15" customHeight="1" x14ac:dyDescent="0.25"/>
    <row r="2521" ht="15" customHeight="1" x14ac:dyDescent="0.25"/>
    <row r="2522" ht="15" customHeight="1" x14ac:dyDescent="0.25"/>
    <row r="2523" ht="15" customHeight="1" x14ac:dyDescent="0.25"/>
    <row r="2524" ht="15" customHeight="1" x14ac:dyDescent="0.25"/>
    <row r="2525" ht="15" customHeight="1" x14ac:dyDescent="0.25"/>
    <row r="2526" ht="15" customHeight="1" x14ac:dyDescent="0.25"/>
    <row r="2527" ht="15" customHeight="1" x14ac:dyDescent="0.25"/>
    <row r="2528" ht="15" customHeight="1" x14ac:dyDescent="0.25"/>
    <row r="2529" ht="15" customHeight="1" x14ac:dyDescent="0.25"/>
    <row r="2530" ht="15" customHeight="1" x14ac:dyDescent="0.25"/>
    <row r="2531" ht="15" customHeight="1" x14ac:dyDescent="0.25"/>
    <row r="2532" ht="15" customHeight="1" x14ac:dyDescent="0.25"/>
    <row r="2533" ht="15" customHeight="1" x14ac:dyDescent="0.25"/>
    <row r="2534" ht="15" customHeight="1" x14ac:dyDescent="0.25"/>
    <row r="2535" ht="15" customHeight="1" x14ac:dyDescent="0.25"/>
    <row r="2536" ht="15" customHeight="1" x14ac:dyDescent="0.25"/>
    <row r="2537" ht="15" customHeight="1" x14ac:dyDescent="0.25"/>
    <row r="2538" ht="15" customHeight="1" x14ac:dyDescent="0.25"/>
    <row r="2539" ht="15" customHeight="1" x14ac:dyDescent="0.25"/>
    <row r="2540" ht="15" customHeight="1" x14ac:dyDescent="0.25"/>
    <row r="2541" ht="15" customHeight="1" x14ac:dyDescent="0.25"/>
    <row r="2542" ht="15" customHeight="1" x14ac:dyDescent="0.25"/>
    <row r="2543" ht="15" customHeight="1" x14ac:dyDescent="0.25"/>
    <row r="2544" ht="15" customHeight="1" x14ac:dyDescent="0.25"/>
    <row r="2545" ht="15" customHeight="1" x14ac:dyDescent="0.25"/>
    <row r="2546" ht="15" customHeight="1" x14ac:dyDescent="0.25"/>
    <row r="2547" ht="15" customHeight="1" x14ac:dyDescent="0.25"/>
    <row r="2548" ht="15" customHeight="1" x14ac:dyDescent="0.25"/>
    <row r="2549" ht="15" customHeight="1" x14ac:dyDescent="0.25"/>
    <row r="2550" ht="15" customHeight="1" x14ac:dyDescent="0.25"/>
    <row r="2551" ht="15" customHeight="1" x14ac:dyDescent="0.25"/>
    <row r="2552" ht="15" customHeight="1" x14ac:dyDescent="0.25"/>
    <row r="2553" ht="15" customHeight="1" x14ac:dyDescent="0.25"/>
    <row r="2554" ht="15" customHeight="1" x14ac:dyDescent="0.25"/>
    <row r="2555" ht="15" customHeight="1" x14ac:dyDescent="0.25"/>
    <row r="2556" ht="15" customHeight="1" x14ac:dyDescent="0.25"/>
    <row r="2557" ht="15" customHeight="1" x14ac:dyDescent="0.25"/>
    <row r="2558" ht="15" customHeight="1" x14ac:dyDescent="0.25"/>
    <row r="2559" ht="15" customHeight="1" x14ac:dyDescent="0.25"/>
    <row r="2560" ht="15" customHeight="1" x14ac:dyDescent="0.25"/>
    <row r="2561" ht="15" customHeight="1" x14ac:dyDescent="0.25"/>
    <row r="2562" ht="15" customHeight="1" x14ac:dyDescent="0.25"/>
    <row r="2563" ht="15" customHeight="1" x14ac:dyDescent="0.25"/>
    <row r="2564" ht="15" customHeight="1" x14ac:dyDescent="0.25"/>
    <row r="2565" ht="15" customHeight="1" x14ac:dyDescent="0.25"/>
    <row r="2566" ht="15" customHeight="1" x14ac:dyDescent="0.25"/>
    <row r="2567" ht="15" customHeight="1" x14ac:dyDescent="0.25"/>
    <row r="2568" ht="15" customHeight="1" x14ac:dyDescent="0.25"/>
    <row r="2569" ht="15" customHeight="1" x14ac:dyDescent="0.25"/>
    <row r="2570" ht="15" customHeight="1" x14ac:dyDescent="0.25"/>
    <row r="2571" ht="15" customHeight="1" x14ac:dyDescent="0.25"/>
    <row r="2572" ht="15" customHeight="1" x14ac:dyDescent="0.25"/>
    <row r="2573" ht="15" customHeight="1" x14ac:dyDescent="0.25"/>
    <row r="2574" ht="15" customHeight="1" x14ac:dyDescent="0.25"/>
    <row r="2575" ht="15" customHeight="1" x14ac:dyDescent="0.25"/>
    <row r="2576" ht="15" customHeight="1" x14ac:dyDescent="0.25"/>
    <row r="2577" ht="15" customHeight="1" x14ac:dyDescent="0.25"/>
    <row r="2578" ht="15" customHeight="1" x14ac:dyDescent="0.25"/>
    <row r="2579" ht="15" customHeight="1" x14ac:dyDescent="0.25"/>
    <row r="2580" ht="15" customHeight="1" x14ac:dyDescent="0.25"/>
    <row r="2581" ht="15" customHeight="1" x14ac:dyDescent="0.25"/>
    <row r="2582" ht="15" customHeight="1" x14ac:dyDescent="0.25"/>
    <row r="2583" ht="15" customHeight="1" x14ac:dyDescent="0.25"/>
    <row r="2584" ht="15" customHeight="1" x14ac:dyDescent="0.25"/>
    <row r="2585" ht="15" customHeight="1" x14ac:dyDescent="0.25"/>
    <row r="2586" ht="15" customHeight="1" x14ac:dyDescent="0.25"/>
    <row r="2587" ht="15" customHeight="1" x14ac:dyDescent="0.25"/>
    <row r="2588" ht="15" customHeight="1" x14ac:dyDescent="0.25"/>
    <row r="2589" ht="15" customHeight="1" x14ac:dyDescent="0.25"/>
    <row r="2590" ht="15" customHeight="1" x14ac:dyDescent="0.25"/>
    <row r="2591" ht="15" customHeight="1" x14ac:dyDescent="0.25"/>
    <row r="2592" ht="15" customHeight="1" x14ac:dyDescent="0.25"/>
    <row r="2593" ht="15" customHeight="1" x14ac:dyDescent="0.25"/>
    <row r="2594" ht="15" customHeight="1" x14ac:dyDescent="0.25"/>
    <row r="2595" ht="15" customHeight="1" x14ac:dyDescent="0.25"/>
    <row r="2596" ht="15" customHeight="1" x14ac:dyDescent="0.25"/>
    <row r="2597" ht="15" customHeight="1" x14ac:dyDescent="0.25"/>
    <row r="2598" ht="15" customHeight="1" x14ac:dyDescent="0.25"/>
    <row r="2599" ht="15" customHeight="1" x14ac:dyDescent="0.25"/>
    <row r="2600" ht="15" customHeight="1" x14ac:dyDescent="0.25"/>
    <row r="2601" ht="15" customHeight="1" x14ac:dyDescent="0.25"/>
    <row r="2602" ht="15" customHeight="1" x14ac:dyDescent="0.25"/>
    <row r="2603" ht="15" customHeight="1" x14ac:dyDescent="0.25"/>
    <row r="2604" ht="15" customHeight="1" x14ac:dyDescent="0.25"/>
    <row r="2605" ht="15" customHeight="1" x14ac:dyDescent="0.25"/>
    <row r="2606" ht="15" customHeight="1" x14ac:dyDescent="0.25"/>
    <row r="2607" ht="15" customHeight="1" x14ac:dyDescent="0.25"/>
    <row r="2608" ht="15" customHeight="1" x14ac:dyDescent="0.25"/>
    <row r="2609" ht="15" customHeight="1" x14ac:dyDescent="0.25"/>
    <row r="2610" ht="15" customHeight="1" x14ac:dyDescent="0.25"/>
    <row r="2611" ht="15" customHeight="1" x14ac:dyDescent="0.25"/>
    <row r="2612" ht="15" customHeight="1" x14ac:dyDescent="0.25"/>
    <row r="2613" ht="15" customHeight="1" x14ac:dyDescent="0.25"/>
    <row r="2614" ht="15" customHeight="1" x14ac:dyDescent="0.25"/>
    <row r="2615" ht="15" customHeight="1" x14ac:dyDescent="0.25"/>
    <row r="2616" ht="15" customHeight="1" x14ac:dyDescent="0.25"/>
    <row r="2617" ht="15" customHeight="1" x14ac:dyDescent="0.25"/>
    <row r="2618" ht="15" customHeight="1" x14ac:dyDescent="0.25"/>
    <row r="2619" ht="15" customHeight="1" x14ac:dyDescent="0.25"/>
    <row r="2620" ht="15" customHeight="1" x14ac:dyDescent="0.25"/>
    <row r="2621" ht="15" customHeight="1" x14ac:dyDescent="0.25"/>
    <row r="2622" ht="15" customHeight="1" x14ac:dyDescent="0.25"/>
    <row r="2623" ht="15" customHeight="1" x14ac:dyDescent="0.25"/>
    <row r="2624" ht="15" customHeight="1" x14ac:dyDescent="0.25"/>
    <row r="2625" ht="15" customHeight="1" x14ac:dyDescent="0.25"/>
    <row r="2626" ht="15" customHeight="1" x14ac:dyDescent="0.25"/>
    <row r="2627" ht="15" customHeight="1" x14ac:dyDescent="0.25"/>
    <row r="2628" ht="15" customHeight="1" x14ac:dyDescent="0.25"/>
    <row r="2629" ht="15" customHeight="1" x14ac:dyDescent="0.25"/>
    <row r="2630" ht="15" customHeight="1" x14ac:dyDescent="0.25"/>
    <row r="2631" ht="15" customHeight="1" x14ac:dyDescent="0.25"/>
    <row r="2632" ht="15" customHeight="1" x14ac:dyDescent="0.25"/>
    <row r="2633" ht="15" customHeight="1" x14ac:dyDescent="0.25"/>
    <row r="2634" ht="15" customHeight="1" x14ac:dyDescent="0.25"/>
    <row r="2635" ht="15" customHeight="1" x14ac:dyDescent="0.25"/>
    <row r="2636" ht="15" customHeight="1" x14ac:dyDescent="0.25"/>
    <row r="2637" ht="15" customHeight="1" x14ac:dyDescent="0.25"/>
    <row r="2638" ht="15" customHeight="1" x14ac:dyDescent="0.25"/>
    <row r="2639" ht="15" customHeight="1" x14ac:dyDescent="0.25"/>
    <row r="2640" ht="15" customHeight="1" x14ac:dyDescent="0.25"/>
    <row r="2641" ht="15" customHeight="1" x14ac:dyDescent="0.25"/>
    <row r="2642" ht="15" customHeight="1" x14ac:dyDescent="0.25"/>
    <row r="2643" ht="15" customHeight="1" x14ac:dyDescent="0.25"/>
    <row r="2644" ht="15" customHeight="1" x14ac:dyDescent="0.25"/>
    <row r="2645" ht="15" customHeight="1" x14ac:dyDescent="0.25"/>
    <row r="2646" ht="15" customHeight="1" x14ac:dyDescent="0.25"/>
    <row r="2647" ht="15" customHeight="1" x14ac:dyDescent="0.25"/>
    <row r="2648" ht="15" customHeight="1" x14ac:dyDescent="0.25"/>
    <row r="2649" ht="15" customHeight="1" x14ac:dyDescent="0.25"/>
    <row r="2650" ht="15" customHeight="1" x14ac:dyDescent="0.25"/>
    <row r="2651" ht="15" customHeight="1" x14ac:dyDescent="0.25"/>
    <row r="2652" ht="15" customHeight="1" x14ac:dyDescent="0.25"/>
    <row r="2653" ht="15" customHeight="1" x14ac:dyDescent="0.25"/>
    <row r="2654" ht="15" customHeight="1" x14ac:dyDescent="0.25"/>
    <row r="2655" ht="15" customHeight="1" x14ac:dyDescent="0.25"/>
    <row r="2656" ht="15" customHeight="1" x14ac:dyDescent="0.25"/>
    <row r="2657" ht="15" customHeight="1" x14ac:dyDescent="0.25"/>
    <row r="2658" ht="15" customHeight="1" x14ac:dyDescent="0.25"/>
    <row r="2659" ht="15" customHeight="1" x14ac:dyDescent="0.25"/>
    <row r="2660" ht="15" customHeight="1" x14ac:dyDescent="0.25"/>
    <row r="2661" ht="15" customHeight="1" x14ac:dyDescent="0.25"/>
    <row r="2662" ht="15" customHeight="1" x14ac:dyDescent="0.25"/>
    <row r="2663" ht="15" customHeight="1" x14ac:dyDescent="0.25"/>
    <row r="2664" ht="15" customHeight="1" x14ac:dyDescent="0.25"/>
    <row r="2665" ht="15" customHeight="1" x14ac:dyDescent="0.25"/>
    <row r="2666" ht="15" customHeight="1" x14ac:dyDescent="0.25"/>
    <row r="2667" ht="15" customHeight="1" x14ac:dyDescent="0.25"/>
    <row r="2668" ht="15" customHeight="1" x14ac:dyDescent="0.25"/>
    <row r="2669" ht="15" customHeight="1" x14ac:dyDescent="0.25"/>
    <row r="2670" ht="15" customHeight="1" x14ac:dyDescent="0.25"/>
    <row r="2671" ht="15" customHeight="1" x14ac:dyDescent="0.25"/>
    <row r="2672" ht="15" customHeight="1" x14ac:dyDescent="0.25"/>
    <row r="2673" ht="15" customHeight="1" x14ac:dyDescent="0.25"/>
    <row r="2674" ht="15" customHeight="1" x14ac:dyDescent="0.25"/>
    <row r="2675" ht="15" customHeight="1" x14ac:dyDescent="0.25"/>
    <row r="2676" ht="15" customHeight="1" x14ac:dyDescent="0.25"/>
    <row r="2677" ht="15" customHeight="1" x14ac:dyDescent="0.25"/>
    <row r="2678" ht="15" customHeight="1" x14ac:dyDescent="0.25"/>
    <row r="2679" ht="15" customHeight="1" x14ac:dyDescent="0.25"/>
    <row r="2680" ht="15" customHeight="1" x14ac:dyDescent="0.25"/>
    <row r="2681" ht="15" customHeight="1" x14ac:dyDescent="0.25"/>
    <row r="2682" ht="15" customHeight="1" x14ac:dyDescent="0.25"/>
    <row r="2683" ht="15" customHeight="1" x14ac:dyDescent="0.25"/>
    <row r="2684" ht="15" customHeight="1" x14ac:dyDescent="0.25"/>
    <row r="2685" ht="15" customHeight="1" x14ac:dyDescent="0.25"/>
    <row r="2686" ht="15" customHeight="1" x14ac:dyDescent="0.25"/>
    <row r="2687" ht="15" customHeight="1" x14ac:dyDescent="0.25"/>
    <row r="2688" ht="15" customHeight="1" x14ac:dyDescent="0.25"/>
    <row r="2689" ht="15" customHeight="1" x14ac:dyDescent="0.25"/>
    <row r="2690" ht="15" customHeight="1" x14ac:dyDescent="0.25"/>
    <row r="2691" ht="15" customHeight="1" x14ac:dyDescent="0.25"/>
    <row r="2692" ht="15" customHeight="1" x14ac:dyDescent="0.25"/>
    <row r="2693" ht="15" customHeight="1" x14ac:dyDescent="0.25"/>
    <row r="2694" ht="15" customHeight="1" x14ac:dyDescent="0.25"/>
    <row r="2695" ht="15" customHeight="1" x14ac:dyDescent="0.25"/>
    <row r="2696" ht="15" customHeight="1" x14ac:dyDescent="0.25"/>
    <row r="2697" ht="15" customHeight="1" x14ac:dyDescent="0.25"/>
    <row r="2698" ht="15" customHeight="1" x14ac:dyDescent="0.25"/>
    <row r="2699" ht="15" customHeight="1" x14ac:dyDescent="0.25"/>
    <row r="2700" ht="15" customHeight="1" x14ac:dyDescent="0.25"/>
    <row r="2701" ht="15" customHeight="1" x14ac:dyDescent="0.25"/>
    <row r="2702" ht="15" customHeight="1" x14ac:dyDescent="0.25"/>
    <row r="2703" ht="15" customHeight="1" x14ac:dyDescent="0.25"/>
    <row r="2704" ht="15" customHeight="1" x14ac:dyDescent="0.25"/>
    <row r="2705" ht="15" customHeight="1" x14ac:dyDescent="0.25"/>
    <row r="2706" ht="15" customHeight="1" x14ac:dyDescent="0.25"/>
    <row r="2707" ht="15" customHeight="1" x14ac:dyDescent="0.25"/>
    <row r="2708" ht="15" customHeight="1" x14ac:dyDescent="0.25"/>
    <row r="2709" ht="15" customHeight="1" x14ac:dyDescent="0.25"/>
    <row r="2710" ht="15" customHeight="1" x14ac:dyDescent="0.25"/>
    <row r="2711" ht="15" customHeight="1" x14ac:dyDescent="0.25"/>
    <row r="2712" ht="15" customHeight="1" x14ac:dyDescent="0.25"/>
    <row r="2713" ht="15" customHeight="1" x14ac:dyDescent="0.25"/>
    <row r="2714" ht="15" customHeight="1" x14ac:dyDescent="0.25"/>
    <row r="2715" ht="15" customHeight="1" x14ac:dyDescent="0.25"/>
    <row r="2716" ht="15" customHeight="1" x14ac:dyDescent="0.25"/>
    <row r="2717" ht="15" customHeight="1" x14ac:dyDescent="0.25"/>
    <row r="2718" ht="15" customHeight="1" x14ac:dyDescent="0.25"/>
    <row r="2719" ht="15" customHeight="1" x14ac:dyDescent="0.25"/>
    <row r="2720" ht="15" customHeight="1" x14ac:dyDescent="0.25"/>
    <row r="2721" ht="15" customHeight="1" x14ac:dyDescent="0.25"/>
    <row r="2722" ht="15" customHeight="1" x14ac:dyDescent="0.25"/>
    <row r="2723" ht="15" customHeight="1" x14ac:dyDescent="0.25"/>
    <row r="2724" ht="15" customHeight="1" x14ac:dyDescent="0.25"/>
    <row r="2725" ht="15" customHeight="1" x14ac:dyDescent="0.25"/>
    <row r="2726" ht="15" customHeight="1" x14ac:dyDescent="0.25"/>
    <row r="2727" ht="15" customHeight="1" x14ac:dyDescent="0.25"/>
    <row r="2728" ht="15" customHeight="1" x14ac:dyDescent="0.25"/>
    <row r="2729" ht="15" customHeight="1" x14ac:dyDescent="0.25"/>
    <row r="2730" ht="15" customHeight="1" x14ac:dyDescent="0.25"/>
    <row r="2731" ht="15" customHeight="1" x14ac:dyDescent="0.25"/>
    <row r="2732" ht="15" customHeight="1" x14ac:dyDescent="0.25"/>
    <row r="2733" ht="15" customHeight="1" x14ac:dyDescent="0.25"/>
    <row r="2734" ht="15" customHeight="1" x14ac:dyDescent="0.25"/>
    <row r="2735" ht="15" customHeight="1" x14ac:dyDescent="0.25"/>
    <row r="2736" ht="15" customHeight="1" x14ac:dyDescent="0.25"/>
    <row r="2737" ht="15" customHeight="1" x14ac:dyDescent="0.25"/>
    <row r="2738" ht="15" customHeight="1" x14ac:dyDescent="0.25"/>
    <row r="2739" ht="15" customHeight="1" x14ac:dyDescent="0.25"/>
    <row r="2740" ht="15" customHeight="1" x14ac:dyDescent="0.25"/>
    <row r="2741" ht="15" customHeight="1" x14ac:dyDescent="0.25"/>
    <row r="2742" ht="15" customHeight="1" x14ac:dyDescent="0.25"/>
    <row r="2743" ht="15" customHeight="1" x14ac:dyDescent="0.25"/>
    <row r="2744" ht="15" customHeight="1" x14ac:dyDescent="0.25"/>
    <row r="2745" ht="15" customHeight="1" x14ac:dyDescent="0.25"/>
    <row r="2746" ht="15" customHeight="1" x14ac:dyDescent="0.25"/>
    <row r="2747" ht="15" customHeight="1" x14ac:dyDescent="0.25"/>
    <row r="2748" ht="15" customHeight="1" x14ac:dyDescent="0.25"/>
    <row r="2749" ht="15" customHeight="1" x14ac:dyDescent="0.25"/>
    <row r="2750" ht="15" customHeight="1" x14ac:dyDescent="0.25"/>
    <row r="2751" ht="15" customHeight="1" x14ac:dyDescent="0.25"/>
    <row r="2752" ht="15" customHeight="1" x14ac:dyDescent="0.25"/>
    <row r="2753" ht="15" customHeight="1" x14ac:dyDescent="0.25"/>
    <row r="2754" ht="15" customHeight="1" x14ac:dyDescent="0.25"/>
    <row r="2755" ht="15" customHeight="1" x14ac:dyDescent="0.25"/>
    <row r="2756" ht="15" customHeight="1" x14ac:dyDescent="0.25"/>
    <row r="2757" ht="15" customHeight="1" x14ac:dyDescent="0.25"/>
    <row r="2758" ht="15" customHeight="1" x14ac:dyDescent="0.25"/>
    <row r="2759" ht="15" customHeight="1" x14ac:dyDescent="0.25"/>
    <row r="2760" ht="15" customHeight="1" x14ac:dyDescent="0.25"/>
    <row r="2761" ht="15" customHeight="1" x14ac:dyDescent="0.25"/>
    <row r="2762" ht="15" customHeight="1" x14ac:dyDescent="0.25"/>
    <row r="2763" ht="15" customHeight="1" x14ac:dyDescent="0.25"/>
    <row r="2764" ht="15" customHeight="1" x14ac:dyDescent="0.25"/>
    <row r="2765" ht="15" customHeight="1" x14ac:dyDescent="0.25"/>
    <row r="2766" ht="15" customHeight="1" x14ac:dyDescent="0.25"/>
    <row r="2767" ht="15" customHeight="1" x14ac:dyDescent="0.25"/>
    <row r="2768" ht="15" customHeight="1" x14ac:dyDescent="0.25"/>
    <row r="2769" ht="15" customHeight="1" x14ac:dyDescent="0.25"/>
    <row r="2770" ht="15" customHeight="1" x14ac:dyDescent="0.25"/>
    <row r="2771" ht="15" customHeight="1" x14ac:dyDescent="0.25"/>
    <row r="2772" ht="15" customHeight="1" x14ac:dyDescent="0.25"/>
    <row r="2773" ht="15" customHeight="1" x14ac:dyDescent="0.25"/>
    <row r="2774" ht="15" customHeight="1" x14ac:dyDescent="0.25"/>
    <row r="2775" ht="15" customHeight="1" x14ac:dyDescent="0.25"/>
    <row r="2776" ht="15" customHeight="1" x14ac:dyDescent="0.25"/>
    <row r="2777" ht="15" customHeight="1" x14ac:dyDescent="0.25"/>
    <row r="2778" ht="15" customHeight="1" x14ac:dyDescent="0.25"/>
    <row r="2779" ht="15" customHeight="1" x14ac:dyDescent="0.25"/>
    <row r="2780" ht="15" customHeight="1" x14ac:dyDescent="0.25"/>
    <row r="2781" ht="15" customHeight="1" x14ac:dyDescent="0.25"/>
    <row r="2782" ht="15" customHeight="1" x14ac:dyDescent="0.25"/>
    <row r="2783" ht="15" customHeight="1" x14ac:dyDescent="0.25"/>
    <row r="2784" ht="15" customHeight="1" x14ac:dyDescent="0.25"/>
    <row r="2785" ht="15" customHeight="1" x14ac:dyDescent="0.25"/>
    <row r="2786" ht="15" customHeight="1" x14ac:dyDescent="0.25"/>
    <row r="2787" ht="15" customHeight="1" x14ac:dyDescent="0.25"/>
    <row r="2788" ht="15" customHeight="1" x14ac:dyDescent="0.25"/>
    <row r="2789" ht="15" customHeight="1" x14ac:dyDescent="0.25"/>
    <row r="2790" ht="15" customHeight="1" x14ac:dyDescent="0.25"/>
    <row r="2791" ht="15" customHeight="1" x14ac:dyDescent="0.25"/>
    <row r="2792" ht="15" customHeight="1" x14ac:dyDescent="0.25"/>
    <row r="2793" ht="15" customHeight="1" x14ac:dyDescent="0.25"/>
    <row r="2794" ht="15" customHeight="1" x14ac:dyDescent="0.25"/>
    <row r="2795" ht="15" customHeight="1" x14ac:dyDescent="0.25"/>
    <row r="2796" ht="15" customHeight="1" x14ac:dyDescent="0.25"/>
    <row r="2797" ht="15" customHeight="1" x14ac:dyDescent="0.25"/>
    <row r="2798" ht="15" customHeight="1" x14ac:dyDescent="0.25"/>
    <row r="2799" ht="15" customHeight="1" x14ac:dyDescent="0.25"/>
    <row r="2800" ht="15" customHeight="1" x14ac:dyDescent="0.25"/>
    <row r="2801" ht="15" customHeight="1" x14ac:dyDescent="0.25"/>
    <row r="2802" ht="15" customHeight="1" x14ac:dyDescent="0.25"/>
    <row r="2803" ht="15" customHeight="1" x14ac:dyDescent="0.25"/>
    <row r="2804" ht="15" customHeight="1" x14ac:dyDescent="0.25"/>
    <row r="2805" ht="15" customHeight="1" x14ac:dyDescent="0.25"/>
    <row r="2806" ht="15" customHeight="1" x14ac:dyDescent="0.25"/>
    <row r="2807" ht="15" customHeight="1" x14ac:dyDescent="0.25"/>
    <row r="2808" ht="15" customHeight="1" x14ac:dyDescent="0.25"/>
    <row r="2809" ht="15" customHeight="1" x14ac:dyDescent="0.25"/>
    <row r="2810" ht="15" customHeight="1" x14ac:dyDescent="0.25"/>
    <row r="2811" ht="15" customHeight="1" x14ac:dyDescent="0.25"/>
    <row r="2812" ht="15" customHeight="1" x14ac:dyDescent="0.25"/>
    <row r="2813" ht="15" customHeight="1" x14ac:dyDescent="0.25"/>
    <row r="2814" ht="15" customHeight="1" x14ac:dyDescent="0.25"/>
    <row r="2815" ht="15" customHeight="1" x14ac:dyDescent="0.25"/>
    <row r="2816" ht="15" customHeight="1" x14ac:dyDescent="0.25"/>
    <row r="2817" ht="15" customHeight="1" x14ac:dyDescent="0.25"/>
    <row r="2818" ht="15" customHeight="1" x14ac:dyDescent="0.25"/>
    <row r="2819" ht="15" customHeight="1" x14ac:dyDescent="0.25"/>
    <row r="2820" ht="15" customHeight="1" x14ac:dyDescent="0.25"/>
    <row r="2821" ht="15" customHeight="1" x14ac:dyDescent="0.25"/>
    <row r="2822" ht="15" customHeight="1" x14ac:dyDescent="0.25"/>
    <row r="2823" ht="15" customHeight="1" x14ac:dyDescent="0.25"/>
    <row r="2824" ht="15" customHeight="1" x14ac:dyDescent="0.25"/>
    <row r="2825" ht="15" customHeight="1" x14ac:dyDescent="0.25"/>
    <row r="2826" ht="15" customHeight="1" x14ac:dyDescent="0.25"/>
    <row r="2827" ht="15" customHeight="1" x14ac:dyDescent="0.25"/>
    <row r="2828" ht="15" customHeight="1" x14ac:dyDescent="0.25"/>
    <row r="2829" ht="15" customHeight="1" x14ac:dyDescent="0.25"/>
    <row r="2830" ht="15" customHeight="1" x14ac:dyDescent="0.25"/>
    <row r="2831" ht="15" customHeight="1" x14ac:dyDescent="0.25"/>
    <row r="2832" ht="15" customHeight="1" x14ac:dyDescent="0.25"/>
    <row r="2833" ht="15" customHeight="1" x14ac:dyDescent="0.25"/>
    <row r="2834" ht="15" customHeight="1" x14ac:dyDescent="0.25"/>
    <row r="2835" ht="15" customHeight="1" x14ac:dyDescent="0.25"/>
    <row r="2836" ht="15" customHeight="1" x14ac:dyDescent="0.25"/>
    <row r="2837" ht="15" customHeight="1" x14ac:dyDescent="0.25"/>
    <row r="2838" ht="15" customHeight="1" x14ac:dyDescent="0.25"/>
    <row r="2839" ht="15" customHeight="1" x14ac:dyDescent="0.25"/>
    <row r="2840" ht="15" customHeight="1" x14ac:dyDescent="0.25"/>
    <row r="2841" ht="15" customHeight="1" x14ac:dyDescent="0.25"/>
    <row r="2842" ht="15" customHeight="1" x14ac:dyDescent="0.25"/>
    <row r="2843" ht="15" customHeight="1" x14ac:dyDescent="0.25"/>
    <row r="2844" ht="15" customHeight="1" x14ac:dyDescent="0.25"/>
    <row r="2845" ht="15" customHeight="1" x14ac:dyDescent="0.25"/>
    <row r="2846" ht="15" customHeight="1" x14ac:dyDescent="0.25"/>
    <row r="2847" ht="15" customHeight="1" x14ac:dyDescent="0.25"/>
    <row r="2848" ht="15" customHeight="1" x14ac:dyDescent="0.25"/>
    <row r="2849" ht="15" customHeight="1" x14ac:dyDescent="0.25"/>
    <row r="2850" ht="15" customHeight="1" x14ac:dyDescent="0.25"/>
    <row r="2851" ht="15" customHeight="1" x14ac:dyDescent="0.25"/>
    <row r="2852" ht="15" customHeight="1" x14ac:dyDescent="0.25"/>
    <row r="2853" ht="15" customHeight="1" x14ac:dyDescent="0.25"/>
    <row r="2854" ht="15" customHeight="1" x14ac:dyDescent="0.25"/>
    <row r="2855" ht="15" customHeight="1" x14ac:dyDescent="0.25"/>
    <row r="2856" ht="15" customHeight="1" x14ac:dyDescent="0.25"/>
    <row r="2857" ht="15" customHeight="1" x14ac:dyDescent="0.25"/>
    <row r="2858" ht="15" customHeight="1" x14ac:dyDescent="0.25"/>
    <row r="2859" ht="15" customHeight="1" x14ac:dyDescent="0.25"/>
    <row r="2860" ht="15" customHeight="1" x14ac:dyDescent="0.25"/>
    <row r="2861" ht="15" customHeight="1" x14ac:dyDescent="0.25"/>
    <row r="2862" ht="15" customHeight="1" x14ac:dyDescent="0.25"/>
    <row r="2863" ht="15" customHeight="1" x14ac:dyDescent="0.25"/>
    <row r="2864" ht="15" customHeight="1" x14ac:dyDescent="0.25"/>
    <row r="2865" ht="15" customHeight="1" x14ac:dyDescent="0.25"/>
    <row r="2866" ht="15" customHeight="1" x14ac:dyDescent="0.25"/>
    <row r="2867" ht="15" customHeight="1" x14ac:dyDescent="0.25"/>
    <row r="2868" ht="15" customHeight="1" x14ac:dyDescent="0.25"/>
    <row r="2869" ht="15" customHeight="1" x14ac:dyDescent="0.25"/>
    <row r="2870" ht="15" customHeight="1" x14ac:dyDescent="0.25"/>
    <row r="2871" ht="15" customHeight="1" x14ac:dyDescent="0.25"/>
    <row r="2872" ht="15" customHeight="1" x14ac:dyDescent="0.25"/>
    <row r="2873" ht="15" customHeight="1" x14ac:dyDescent="0.25"/>
    <row r="2874" ht="15" customHeight="1" x14ac:dyDescent="0.25"/>
    <row r="2875" ht="15" customHeight="1" x14ac:dyDescent="0.25"/>
    <row r="2876" ht="15" customHeight="1" x14ac:dyDescent="0.25"/>
    <row r="2877" ht="15" customHeight="1" x14ac:dyDescent="0.25"/>
    <row r="2878" ht="15" customHeight="1" x14ac:dyDescent="0.25"/>
    <row r="2879" ht="15" customHeight="1" x14ac:dyDescent="0.25"/>
    <row r="2880" ht="15" customHeight="1" x14ac:dyDescent="0.25"/>
    <row r="2881" ht="15" customHeight="1" x14ac:dyDescent="0.25"/>
    <row r="2882" ht="15" customHeight="1" x14ac:dyDescent="0.25"/>
    <row r="2883" ht="15" customHeight="1" x14ac:dyDescent="0.25"/>
    <row r="2884" ht="15" customHeight="1" x14ac:dyDescent="0.25"/>
    <row r="2885" ht="15" customHeight="1" x14ac:dyDescent="0.25"/>
    <row r="2886" ht="15" customHeight="1" x14ac:dyDescent="0.25"/>
    <row r="2887" ht="15" customHeight="1" x14ac:dyDescent="0.25"/>
    <row r="2888" ht="15" customHeight="1" x14ac:dyDescent="0.25"/>
    <row r="2889" ht="15" customHeight="1" x14ac:dyDescent="0.25"/>
    <row r="2890" ht="15" customHeight="1" x14ac:dyDescent="0.25"/>
    <row r="2891" ht="15" customHeight="1" x14ac:dyDescent="0.25"/>
    <row r="2892" ht="15" customHeight="1" x14ac:dyDescent="0.25"/>
    <row r="2893" ht="15" customHeight="1" x14ac:dyDescent="0.25"/>
    <row r="2894" ht="15" customHeight="1" x14ac:dyDescent="0.25"/>
    <row r="2895" ht="15" customHeight="1" x14ac:dyDescent="0.25"/>
    <row r="2896" ht="15" customHeight="1" x14ac:dyDescent="0.25"/>
    <row r="2897" ht="15" customHeight="1" x14ac:dyDescent="0.25"/>
    <row r="2898" ht="15" customHeight="1" x14ac:dyDescent="0.25"/>
    <row r="2899" ht="15" customHeight="1" x14ac:dyDescent="0.25"/>
    <row r="2900" ht="15" customHeight="1" x14ac:dyDescent="0.25"/>
    <row r="2901" ht="15" customHeight="1" x14ac:dyDescent="0.25"/>
    <row r="2902" ht="15" customHeight="1" x14ac:dyDescent="0.25"/>
    <row r="2903" ht="15" customHeight="1" x14ac:dyDescent="0.25"/>
    <row r="2904" ht="15" customHeight="1" x14ac:dyDescent="0.25"/>
    <row r="2905" ht="15" customHeight="1" x14ac:dyDescent="0.25"/>
    <row r="2906" ht="15" customHeight="1" x14ac:dyDescent="0.25"/>
    <row r="2907" ht="15" customHeight="1" x14ac:dyDescent="0.25"/>
    <row r="2908" ht="15" customHeight="1" x14ac:dyDescent="0.25"/>
    <row r="2909" ht="15" customHeight="1" x14ac:dyDescent="0.25"/>
    <row r="2910" ht="15" customHeight="1" x14ac:dyDescent="0.25"/>
    <row r="2911" ht="15" customHeight="1" x14ac:dyDescent="0.25"/>
    <row r="2912" ht="15" customHeight="1" x14ac:dyDescent="0.25"/>
    <row r="2913" ht="15" customHeight="1" x14ac:dyDescent="0.25"/>
    <row r="2914" ht="15" customHeight="1" x14ac:dyDescent="0.25"/>
    <row r="2915" ht="15" customHeight="1" x14ac:dyDescent="0.25"/>
    <row r="2916" ht="15" customHeight="1" x14ac:dyDescent="0.25"/>
    <row r="2917" ht="15" customHeight="1" x14ac:dyDescent="0.25"/>
    <row r="2918" ht="15" customHeight="1" x14ac:dyDescent="0.25"/>
    <row r="2919" ht="15" customHeight="1" x14ac:dyDescent="0.25"/>
    <row r="2920" ht="15" customHeight="1" x14ac:dyDescent="0.25"/>
    <row r="2921" ht="15" customHeight="1" x14ac:dyDescent="0.25"/>
    <row r="2922" ht="15" customHeight="1" x14ac:dyDescent="0.25"/>
    <row r="2923" ht="15" customHeight="1" x14ac:dyDescent="0.25"/>
    <row r="2924" ht="15" customHeight="1" x14ac:dyDescent="0.25"/>
    <row r="2925" ht="15" customHeight="1" x14ac:dyDescent="0.25"/>
    <row r="2926" ht="15" customHeight="1" x14ac:dyDescent="0.25"/>
    <row r="2927" ht="15" customHeight="1" x14ac:dyDescent="0.25"/>
    <row r="2928" ht="15" customHeight="1" x14ac:dyDescent="0.25"/>
    <row r="2929" ht="15" customHeight="1" x14ac:dyDescent="0.25"/>
    <row r="2930" ht="15" customHeight="1" x14ac:dyDescent="0.25"/>
    <row r="2931" ht="15" customHeight="1" x14ac:dyDescent="0.25"/>
    <row r="2932" ht="15" customHeight="1" x14ac:dyDescent="0.25"/>
    <row r="2933" ht="15" customHeight="1" x14ac:dyDescent="0.25"/>
    <row r="2934" ht="15" customHeight="1" x14ac:dyDescent="0.25"/>
    <row r="2935" ht="15" customHeight="1" x14ac:dyDescent="0.25"/>
    <row r="2936" ht="15" customHeight="1" x14ac:dyDescent="0.25"/>
    <row r="2937" ht="15" customHeight="1" x14ac:dyDescent="0.25"/>
    <row r="2938" ht="15" customHeight="1" x14ac:dyDescent="0.25"/>
    <row r="2939" ht="15" customHeight="1" x14ac:dyDescent="0.25"/>
    <row r="2940" ht="15" customHeight="1" x14ac:dyDescent="0.25"/>
    <row r="2941" ht="15" customHeight="1" x14ac:dyDescent="0.25"/>
    <row r="2942" ht="15" customHeight="1" x14ac:dyDescent="0.25"/>
    <row r="2943" ht="15" customHeight="1" x14ac:dyDescent="0.25"/>
    <row r="2944" ht="15" customHeight="1" x14ac:dyDescent="0.25"/>
    <row r="2945" ht="15" customHeight="1" x14ac:dyDescent="0.25"/>
    <row r="2946" ht="15" customHeight="1" x14ac:dyDescent="0.25"/>
    <row r="2947" ht="15" customHeight="1" x14ac:dyDescent="0.25"/>
    <row r="2948" ht="15" customHeight="1" x14ac:dyDescent="0.25"/>
    <row r="2949" ht="15" customHeight="1" x14ac:dyDescent="0.25"/>
    <row r="2950" ht="15" customHeight="1" x14ac:dyDescent="0.25"/>
    <row r="2951" ht="15" customHeight="1" x14ac:dyDescent="0.25"/>
    <row r="2952" ht="15" customHeight="1" x14ac:dyDescent="0.25"/>
    <row r="2953" ht="15" customHeight="1" x14ac:dyDescent="0.25"/>
    <row r="2954" ht="15" customHeight="1" x14ac:dyDescent="0.25"/>
    <row r="2955" ht="15" customHeight="1" x14ac:dyDescent="0.25"/>
    <row r="2956" ht="15" customHeight="1" x14ac:dyDescent="0.25"/>
    <row r="2957" ht="15" customHeight="1" x14ac:dyDescent="0.25"/>
    <row r="2958" ht="15" customHeight="1" x14ac:dyDescent="0.25"/>
    <row r="2959" ht="15" customHeight="1" x14ac:dyDescent="0.25"/>
    <row r="2960" ht="15" customHeight="1" x14ac:dyDescent="0.25"/>
    <row r="2961" ht="15" customHeight="1" x14ac:dyDescent="0.25"/>
    <row r="2962" ht="15" customHeight="1" x14ac:dyDescent="0.25"/>
    <row r="2963" ht="15" customHeight="1" x14ac:dyDescent="0.25"/>
    <row r="2964" ht="15" customHeight="1" x14ac:dyDescent="0.25"/>
    <row r="2965" ht="15" customHeight="1" x14ac:dyDescent="0.25"/>
    <row r="2966" ht="15" customHeight="1" x14ac:dyDescent="0.25"/>
    <row r="2967" ht="15" customHeight="1" x14ac:dyDescent="0.25"/>
    <row r="2968" ht="15" customHeight="1" x14ac:dyDescent="0.25"/>
    <row r="2969" ht="15" customHeight="1" x14ac:dyDescent="0.25"/>
    <row r="2970" ht="15" customHeight="1" x14ac:dyDescent="0.25"/>
    <row r="2971" ht="15" customHeight="1" x14ac:dyDescent="0.25"/>
    <row r="2972" ht="15" customHeight="1" x14ac:dyDescent="0.25"/>
    <row r="2973" ht="15" customHeight="1" x14ac:dyDescent="0.25"/>
    <row r="2974" ht="15" customHeight="1" x14ac:dyDescent="0.25"/>
    <row r="2975" ht="15" customHeight="1" x14ac:dyDescent="0.25"/>
    <row r="2976" ht="15" customHeight="1" x14ac:dyDescent="0.25"/>
    <row r="2977" ht="15" customHeight="1" x14ac:dyDescent="0.25"/>
    <row r="2978" ht="15" customHeight="1" x14ac:dyDescent="0.25"/>
    <row r="2979" ht="15" customHeight="1" x14ac:dyDescent="0.25"/>
    <row r="2980" ht="15" customHeight="1" x14ac:dyDescent="0.25"/>
    <row r="2981" ht="15" customHeight="1" x14ac:dyDescent="0.25"/>
    <row r="2982" ht="15" customHeight="1" x14ac:dyDescent="0.25"/>
    <row r="2983" ht="15" customHeight="1" x14ac:dyDescent="0.25"/>
    <row r="2984" ht="15" customHeight="1" x14ac:dyDescent="0.25"/>
    <row r="2985" ht="15" customHeight="1" x14ac:dyDescent="0.25"/>
    <row r="2986" ht="15" customHeight="1" x14ac:dyDescent="0.25"/>
    <row r="2987" ht="15" customHeight="1" x14ac:dyDescent="0.25"/>
    <row r="2988" ht="15" customHeight="1" x14ac:dyDescent="0.25"/>
    <row r="2989" ht="15" customHeight="1" x14ac:dyDescent="0.25"/>
    <row r="2990" ht="15" customHeight="1" x14ac:dyDescent="0.25"/>
    <row r="2991" ht="15" customHeight="1" x14ac:dyDescent="0.25"/>
    <row r="2992" ht="15" customHeight="1" x14ac:dyDescent="0.25"/>
    <row r="2993" ht="15" customHeight="1" x14ac:dyDescent="0.25"/>
    <row r="2994" ht="15" customHeight="1" x14ac:dyDescent="0.25"/>
    <row r="2995" ht="15" customHeight="1" x14ac:dyDescent="0.25"/>
    <row r="2996" ht="15" customHeight="1" x14ac:dyDescent="0.25"/>
    <row r="2997" ht="15" customHeight="1" x14ac:dyDescent="0.25"/>
    <row r="2998" ht="15" customHeight="1" x14ac:dyDescent="0.25"/>
    <row r="2999" ht="15" customHeight="1" x14ac:dyDescent="0.25"/>
    <row r="3000" ht="15" customHeight="1" x14ac:dyDescent="0.25"/>
    <row r="3001" ht="15" customHeight="1" x14ac:dyDescent="0.25"/>
    <row r="3002" ht="15" customHeight="1" x14ac:dyDescent="0.25"/>
    <row r="3003" ht="15" customHeight="1" x14ac:dyDescent="0.25"/>
    <row r="3004" ht="15" customHeight="1" x14ac:dyDescent="0.25"/>
    <row r="3005" ht="15" customHeight="1" x14ac:dyDescent="0.25"/>
    <row r="3006" ht="15" customHeight="1" x14ac:dyDescent="0.25"/>
    <row r="3007" ht="15" customHeight="1" x14ac:dyDescent="0.25"/>
    <row r="3008" ht="15" customHeight="1" x14ac:dyDescent="0.25"/>
    <row r="3009" ht="15" customHeight="1" x14ac:dyDescent="0.25"/>
    <row r="3010" ht="15" customHeight="1" x14ac:dyDescent="0.25"/>
    <row r="3011" ht="15" customHeight="1" x14ac:dyDescent="0.25"/>
    <row r="3012" ht="15" customHeight="1" x14ac:dyDescent="0.25"/>
    <row r="3013" ht="15" customHeight="1" x14ac:dyDescent="0.25"/>
    <row r="3014" ht="15" customHeight="1" x14ac:dyDescent="0.25"/>
    <row r="3015" ht="15" customHeight="1" x14ac:dyDescent="0.25"/>
    <row r="3016" ht="15" customHeight="1" x14ac:dyDescent="0.25"/>
    <row r="3017" ht="15" customHeight="1" x14ac:dyDescent="0.25"/>
    <row r="3018" ht="15" customHeight="1" x14ac:dyDescent="0.25"/>
    <row r="3019" ht="15" customHeight="1" x14ac:dyDescent="0.25"/>
    <row r="3020" ht="15" customHeight="1" x14ac:dyDescent="0.25"/>
    <row r="3021" ht="15" customHeight="1" x14ac:dyDescent="0.25"/>
    <row r="3022" ht="15" customHeight="1" x14ac:dyDescent="0.25"/>
    <row r="3023" ht="15" customHeight="1" x14ac:dyDescent="0.25"/>
    <row r="3024" ht="15" customHeight="1" x14ac:dyDescent="0.25"/>
    <row r="3025" ht="15" customHeight="1" x14ac:dyDescent="0.25"/>
    <row r="3026" ht="15" customHeight="1" x14ac:dyDescent="0.25"/>
    <row r="3027" ht="15" customHeight="1" x14ac:dyDescent="0.25"/>
    <row r="3028" ht="15" customHeight="1" x14ac:dyDescent="0.25"/>
    <row r="3029" ht="15" customHeight="1" x14ac:dyDescent="0.25"/>
    <row r="3030" ht="15" customHeight="1" x14ac:dyDescent="0.25"/>
    <row r="3031" ht="15" customHeight="1" x14ac:dyDescent="0.25"/>
    <row r="3032" ht="15" customHeight="1" x14ac:dyDescent="0.25"/>
    <row r="3033" ht="15" customHeight="1" x14ac:dyDescent="0.25"/>
    <row r="3034" ht="15" customHeight="1" x14ac:dyDescent="0.25"/>
    <row r="3035" ht="15" customHeight="1" x14ac:dyDescent="0.25"/>
    <row r="3036" ht="15" customHeight="1" x14ac:dyDescent="0.25"/>
    <row r="3037" ht="15" customHeight="1" x14ac:dyDescent="0.25"/>
    <row r="3038" ht="15" customHeight="1" x14ac:dyDescent="0.25"/>
    <row r="3039" ht="15" customHeight="1" x14ac:dyDescent="0.25"/>
    <row r="3040" ht="15" customHeight="1" x14ac:dyDescent="0.25"/>
    <row r="3041" ht="15" customHeight="1" x14ac:dyDescent="0.25"/>
    <row r="3042" ht="15" customHeight="1" x14ac:dyDescent="0.25"/>
    <row r="3043" ht="15" customHeight="1" x14ac:dyDescent="0.25"/>
    <row r="3044" ht="15" customHeight="1" x14ac:dyDescent="0.25"/>
    <row r="3045" ht="15" customHeight="1" x14ac:dyDescent="0.25"/>
    <row r="3046" ht="15" customHeight="1" x14ac:dyDescent="0.25"/>
    <row r="3047" ht="15" customHeight="1" x14ac:dyDescent="0.25"/>
    <row r="3048" ht="15" customHeight="1" x14ac:dyDescent="0.25"/>
    <row r="3049" ht="15" customHeight="1" x14ac:dyDescent="0.25"/>
    <row r="3050" ht="15" customHeight="1" x14ac:dyDescent="0.25"/>
    <row r="3051" ht="15" customHeight="1" x14ac:dyDescent="0.25"/>
    <row r="3052" ht="15" customHeight="1" x14ac:dyDescent="0.25"/>
    <row r="3053" ht="15" customHeight="1" x14ac:dyDescent="0.25"/>
    <row r="3054" ht="15" customHeight="1" x14ac:dyDescent="0.25"/>
    <row r="3055" ht="15" customHeight="1" x14ac:dyDescent="0.25"/>
    <row r="3056" ht="15" customHeight="1" x14ac:dyDescent="0.25"/>
    <row r="3057" ht="15" customHeight="1" x14ac:dyDescent="0.25"/>
    <row r="3058" ht="15" customHeight="1" x14ac:dyDescent="0.25"/>
    <row r="3059" ht="15" customHeight="1" x14ac:dyDescent="0.25"/>
    <row r="3060" ht="15" customHeight="1" x14ac:dyDescent="0.25"/>
    <row r="3061" ht="15" customHeight="1" x14ac:dyDescent="0.25"/>
    <row r="3062" ht="15" customHeight="1" x14ac:dyDescent="0.25"/>
    <row r="3063" ht="15" customHeight="1" x14ac:dyDescent="0.25"/>
    <row r="3064" ht="15" customHeight="1" x14ac:dyDescent="0.25"/>
    <row r="3065" ht="15" customHeight="1" x14ac:dyDescent="0.25"/>
    <row r="3066" ht="15" customHeight="1" x14ac:dyDescent="0.25"/>
    <row r="3067" ht="15" customHeight="1" x14ac:dyDescent="0.25"/>
    <row r="3068" ht="15" customHeight="1" x14ac:dyDescent="0.25"/>
    <row r="3069" ht="15" customHeight="1" x14ac:dyDescent="0.25"/>
    <row r="3070" ht="15" customHeight="1" x14ac:dyDescent="0.25"/>
    <row r="3071" ht="15" customHeight="1" x14ac:dyDescent="0.25"/>
    <row r="3072" ht="15" customHeight="1" x14ac:dyDescent="0.25"/>
    <row r="3073" ht="15" customHeight="1" x14ac:dyDescent="0.25"/>
    <row r="3074" ht="15" customHeight="1" x14ac:dyDescent="0.25"/>
    <row r="3075" ht="15" customHeight="1" x14ac:dyDescent="0.25"/>
    <row r="3076" ht="15" customHeight="1" x14ac:dyDescent="0.25"/>
    <row r="3077" ht="15" customHeight="1" x14ac:dyDescent="0.25"/>
    <row r="3078" ht="15" customHeight="1" x14ac:dyDescent="0.25"/>
    <row r="3079" ht="15" customHeight="1" x14ac:dyDescent="0.25"/>
    <row r="3080" ht="15" customHeight="1" x14ac:dyDescent="0.25"/>
    <row r="3081" ht="15" customHeight="1" x14ac:dyDescent="0.25"/>
    <row r="3082" ht="15" customHeight="1" x14ac:dyDescent="0.25"/>
    <row r="3083" ht="15" customHeight="1" x14ac:dyDescent="0.25"/>
    <row r="3084" ht="15" customHeight="1" x14ac:dyDescent="0.25"/>
    <row r="3085" ht="15" customHeight="1" x14ac:dyDescent="0.25"/>
    <row r="3086" ht="15" customHeight="1" x14ac:dyDescent="0.25"/>
    <row r="3087" ht="15" customHeight="1" x14ac:dyDescent="0.25"/>
    <row r="3088" ht="15" customHeight="1" x14ac:dyDescent="0.25"/>
    <row r="3089" ht="15" customHeight="1" x14ac:dyDescent="0.25"/>
    <row r="3090" ht="15" customHeight="1" x14ac:dyDescent="0.25"/>
    <row r="3091" ht="15" customHeight="1" x14ac:dyDescent="0.25"/>
    <row r="3092" ht="15" customHeight="1" x14ac:dyDescent="0.25"/>
    <row r="3093" ht="15" customHeight="1" x14ac:dyDescent="0.25"/>
    <row r="3094" ht="15" customHeight="1" x14ac:dyDescent="0.25"/>
    <row r="3095" ht="15" customHeight="1" x14ac:dyDescent="0.25"/>
    <row r="3096" ht="15" customHeight="1" x14ac:dyDescent="0.25"/>
    <row r="3097" ht="15" customHeight="1" x14ac:dyDescent="0.25"/>
    <row r="3098" ht="15" customHeight="1" x14ac:dyDescent="0.25"/>
    <row r="3099" ht="15" customHeight="1" x14ac:dyDescent="0.25"/>
    <row r="3100" ht="15" customHeight="1" x14ac:dyDescent="0.25"/>
    <row r="3101" ht="15" customHeight="1" x14ac:dyDescent="0.25"/>
    <row r="3102" ht="15" customHeight="1" x14ac:dyDescent="0.25"/>
    <row r="3103" ht="15" customHeight="1" x14ac:dyDescent="0.25"/>
    <row r="3104" ht="15" customHeight="1" x14ac:dyDescent="0.25"/>
    <row r="3105" ht="15" customHeight="1" x14ac:dyDescent="0.25"/>
    <row r="3106" ht="15" customHeight="1" x14ac:dyDescent="0.25"/>
    <row r="3107" ht="15" customHeight="1" x14ac:dyDescent="0.25"/>
    <row r="3108" ht="15" customHeight="1" x14ac:dyDescent="0.25"/>
    <row r="3109" ht="15" customHeight="1" x14ac:dyDescent="0.25"/>
    <row r="3110" ht="15" customHeight="1" x14ac:dyDescent="0.25"/>
    <row r="3111" ht="15" customHeight="1" x14ac:dyDescent="0.25"/>
    <row r="3112" ht="15" customHeight="1" x14ac:dyDescent="0.25"/>
    <row r="3113" ht="15" customHeight="1" x14ac:dyDescent="0.25"/>
    <row r="3114" ht="15" customHeight="1" x14ac:dyDescent="0.25"/>
    <row r="3115" ht="15" customHeight="1" x14ac:dyDescent="0.25"/>
    <row r="3116" ht="15" customHeight="1" x14ac:dyDescent="0.25"/>
    <row r="3117" ht="15" customHeight="1" x14ac:dyDescent="0.25"/>
    <row r="3118" ht="15" customHeight="1" x14ac:dyDescent="0.25"/>
    <row r="3119" ht="15" customHeight="1" x14ac:dyDescent="0.25"/>
    <row r="3120" ht="15" customHeight="1" x14ac:dyDescent="0.25"/>
    <row r="3121" ht="15" customHeight="1" x14ac:dyDescent="0.25"/>
    <row r="3122" ht="15" customHeight="1" x14ac:dyDescent="0.25"/>
    <row r="3123" ht="15" customHeight="1" x14ac:dyDescent="0.25"/>
    <row r="3124" ht="15" customHeight="1" x14ac:dyDescent="0.25"/>
    <row r="3125" ht="15" customHeight="1" x14ac:dyDescent="0.25"/>
    <row r="3126" ht="15" customHeight="1" x14ac:dyDescent="0.25"/>
    <row r="3127" ht="15" customHeight="1" x14ac:dyDescent="0.25"/>
    <row r="3128" ht="15" customHeight="1" x14ac:dyDescent="0.25"/>
    <row r="3129" ht="15" customHeight="1" x14ac:dyDescent="0.25"/>
    <row r="3130" ht="15" customHeight="1" x14ac:dyDescent="0.25"/>
    <row r="3131" ht="15" customHeight="1" x14ac:dyDescent="0.25"/>
    <row r="3132" ht="15" customHeight="1" x14ac:dyDescent="0.25"/>
    <row r="3133" ht="15" customHeight="1" x14ac:dyDescent="0.25"/>
    <row r="3134" ht="15" customHeight="1" x14ac:dyDescent="0.25"/>
    <row r="3135" ht="15" customHeight="1" x14ac:dyDescent="0.25"/>
    <row r="3136" ht="15" customHeight="1" x14ac:dyDescent="0.25"/>
    <row r="3137" ht="15" customHeight="1" x14ac:dyDescent="0.25"/>
    <row r="3138" ht="15" customHeight="1" x14ac:dyDescent="0.25"/>
    <row r="3139" ht="15" customHeight="1" x14ac:dyDescent="0.25"/>
    <row r="3140" ht="15" customHeight="1" x14ac:dyDescent="0.25"/>
    <row r="3141" ht="15" customHeight="1" x14ac:dyDescent="0.25"/>
    <row r="3142" ht="15" customHeight="1" x14ac:dyDescent="0.25"/>
    <row r="3143" ht="15" customHeight="1" x14ac:dyDescent="0.25"/>
    <row r="3144" ht="15" customHeight="1" x14ac:dyDescent="0.25"/>
    <row r="3145" ht="15" customHeight="1" x14ac:dyDescent="0.25"/>
    <row r="3146" ht="15" customHeight="1" x14ac:dyDescent="0.25"/>
    <row r="3147" ht="15" customHeight="1" x14ac:dyDescent="0.25"/>
    <row r="3148" ht="15" customHeight="1" x14ac:dyDescent="0.25"/>
    <row r="3149" ht="15" customHeight="1" x14ac:dyDescent="0.25"/>
    <row r="3150" ht="15" customHeight="1" x14ac:dyDescent="0.25"/>
    <row r="3151" ht="15" customHeight="1" x14ac:dyDescent="0.25"/>
    <row r="3152" ht="15" customHeight="1" x14ac:dyDescent="0.25"/>
    <row r="3153" ht="15" customHeight="1" x14ac:dyDescent="0.25"/>
    <row r="3154" ht="15" customHeight="1" x14ac:dyDescent="0.25"/>
    <row r="3155" ht="15" customHeight="1" x14ac:dyDescent="0.25"/>
    <row r="3156" ht="15" customHeight="1" x14ac:dyDescent="0.25"/>
    <row r="3157" ht="15" customHeight="1" x14ac:dyDescent="0.25"/>
    <row r="3158" ht="15" customHeight="1" x14ac:dyDescent="0.25"/>
    <row r="3159" ht="15" customHeight="1" x14ac:dyDescent="0.25"/>
    <row r="3160" ht="15" customHeight="1" x14ac:dyDescent="0.25"/>
    <row r="3161" ht="15" customHeight="1" x14ac:dyDescent="0.25"/>
    <row r="3162" ht="15" customHeight="1" x14ac:dyDescent="0.25"/>
    <row r="3163" ht="15" customHeight="1" x14ac:dyDescent="0.25"/>
    <row r="3164" ht="15" customHeight="1" x14ac:dyDescent="0.25"/>
    <row r="3165" ht="15" customHeight="1" x14ac:dyDescent="0.25"/>
    <row r="3166" ht="15" customHeight="1" x14ac:dyDescent="0.25"/>
    <row r="3167" ht="15" customHeight="1" x14ac:dyDescent="0.25"/>
    <row r="3168" ht="15" customHeight="1" x14ac:dyDescent="0.25"/>
    <row r="3169" ht="15" customHeight="1" x14ac:dyDescent="0.25"/>
    <row r="3170" ht="15" customHeight="1" x14ac:dyDescent="0.25"/>
    <row r="3171" ht="15" customHeight="1" x14ac:dyDescent="0.25"/>
    <row r="3172" ht="15" customHeight="1" x14ac:dyDescent="0.25"/>
    <row r="3173" ht="15" customHeight="1" x14ac:dyDescent="0.25"/>
    <row r="3174" ht="15" customHeight="1" x14ac:dyDescent="0.25"/>
    <row r="3175" ht="15" customHeight="1" x14ac:dyDescent="0.25"/>
    <row r="3176" ht="15" customHeight="1" x14ac:dyDescent="0.25"/>
    <row r="3177" ht="15" customHeight="1" x14ac:dyDescent="0.25"/>
    <row r="3178" ht="15" customHeight="1" x14ac:dyDescent="0.25"/>
    <row r="3179" ht="15" customHeight="1" x14ac:dyDescent="0.25"/>
    <row r="3180" ht="15" customHeight="1" x14ac:dyDescent="0.25"/>
    <row r="3181" ht="15" customHeight="1" x14ac:dyDescent="0.25"/>
    <row r="3182" ht="15" customHeight="1" x14ac:dyDescent="0.25"/>
    <row r="3183" ht="15" customHeight="1" x14ac:dyDescent="0.25"/>
    <row r="3184" ht="15" customHeight="1" x14ac:dyDescent="0.25"/>
    <row r="3185" ht="15" customHeight="1" x14ac:dyDescent="0.25"/>
    <row r="3186" ht="15" customHeight="1" x14ac:dyDescent="0.25"/>
    <row r="3187" ht="15" customHeight="1" x14ac:dyDescent="0.25"/>
    <row r="3188" ht="15" customHeight="1" x14ac:dyDescent="0.25"/>
    <row r="3189" ht="15" customHeight="1" x14ac:dyDescent="0.25"/>
    <row r="3190" ht="15" customHeight="1" x14ac:dyDescent="0.25"/>
    <row r="3191" ht="15" customHeight="1" x14ac:dyDescent="0.25"/>
    <row r="3192" ht="15" customHeight="1" x14ac:dyDescent="0.25"/>
    <row r="3193" ht="15" customHeight="1" x14ac:dyDescent="0.25"/>
    <row r="3194" ht="15" customHeight="1" x14ac:dyDescent="0.25"/>
    <row r="3195" ht="15" customHeight="1" x14ac:dyDescent="0.25"/>
    <row r="3196" ht="15" customHeight="1" x14ac:dyDescent="0.25"/>
    <row r="3197" ht="15" customHeight="1" x14ac:dyDescent="0.25"/>
    <row r="3198" ht="15" customHeight="1" x14ac:dyDescent="0.25"/>
    <row r="3199" ht="15" customHeight="1" x14ac:dyDescent="0.25"/>
    <row r="3200" ht="15" customHeight="1" x14ac:dyDescent="0.25"/>
    <row r="3201" ht="15" customHeight="1" x14ac:dyDescent="0.25"/>
    <row r="3202" ht="15" customHeight="1" x14ac:dyDescent="0.25"/>
    <row r="3203" ht="15" customHeight="1" x14ac:dyDescent="0.25"/>
    <row r="3204" ht="15" customHeight="1" x14ac:dyDescent="0.25"/>
    <row r="3205" ht="15" customHeight="1" x14ac:dyDescent="0.25"/>
    <row r="3206" ht="15" customHeight="1" x14ac:dyDescent="0.25"/>
    <row r="3207" ht="15" customHeight="1" x14ac:dyDescent="0.25"/>
    <row r="3208" ht="15" customHeight="1" x14ac:dyDescent="0.25"/>
    <row r="3209" ht="15" customHeight="1" x14ac:dyDescent="0.25"/>
    <row r="3210" ht="15" customHeight="1" x14ac:dyDescent="0.25"/>
    <row r="3211" ht="15" customHeight="1" x14ac:dyDescent="0.25"/>
    <row r="3212" ht="15" customHeight="1" x14ac:dyDescent="0.25"/>
    <row r="3213" ht="15" customHeight="1" x14ac:dyDescent="0.25"/>
    <row r="3214" ht="15" customHeight="1" x14ac:dyDescent="0.25"/>
    <row r="3215" ht="15" customHeight="1" x14ac:dyDescent="0.25"/>
    <row r="3216" ht="15" customHeight="1" x14ac:dyDescent="0.25"/>
    <row r="3217" ht="15" customHeight="1" x14ac:dyDescent="0.25"/>
    <row r="3218" ht="15" customHeight="1" x14ac:dyDescent="0.25"/>
    <row r="3219" ht="15" customHeight="1" x14ac:dyDescent="0.25"/>
    <row r="3220" ht="15" customHeight="1" x14ac:dyDescent="0.25"/>
    <row r="3221" ht="15" customHeight="1" x14ac:dyDescent="0.25"/>
    <row r="3222" ht="15" customHeight="1" x14ac:dyDescent="0.25"/>
    <row r="3223" ht="15" customHeight="1" x14ac:dyDescent="0.25"/>
    <row r="3224" ht="15" customHeight="1" x14ac:dyDescent="0.25"/>
    <row r="3225" ht="15" customHeight="1" x14ac:dyDescent="0.25"/>
    <row r="3226" ht="15" customHeight="1" x14ac:dyDescent="0.25"/>
    <row r="3227" ht="15" customHeight="1" x14ac:dyDescent="0.25"/>
    <row r="3228" ht="15" customHeight="1" x14ac:dyDescent="0.25"/>
    <row r="3229" ht="15" customHeight="1" x14ac:dyDescent="0.25"/>
    <row r="3230" ht="15" customHeight="1" x14ac:dyDescent="0.25"/>
    <row r="3231" ht="15" customHeight="1" x14ac:dyDescent="0.25"/>
    <row r="3232" ht="15" customHeight="1" x14ac:dyDescent="0.25"/>
    <row r="3233" ht="15" customHeight="1" x14ac:dyDescent="0.25"/>
    <row r="3234" ht="15" customHeight="1" x14ac:dyDescent="0.25"/>
    <row r="3235" ht="15" customHeight="1" x14ac:dyDescent="0.25"/>
    <row r="3236" ht="15" customHeight="1" x14ac:dyDescent="0.25"/>
    <row r="3237" ht="15" customHeight="1" x14ac:dyDescent="0.25"/>
    <row r="3238" ht="15" customHeight="1" x14ac:dyDescent="0.25"/>
    <row r="3239" ht="15" customHeight="1" x14ac:dyDescent="0.25"/>
    <row r="3240" ht="15" customHeight="1" x14ac:dyDescent="0.25"/>
    <row r="3241" ht="15" customHeight="1" x14ac:dyDescent="0.25"/>
    <row r="3242" ht="15" customHeight="1" x14ac:dyDescent="0.25"/>
    <row r="3243" ht="15" customHeight="1" x14ac:dyDescent="0.25"/>
    <row r="3244" ht="15" customHeight="1" x14ac:dyDescent="0.25"/>
    <row r="3245" ht="15" customHeight="1" x14ac:dyDescent="0.25"/>
    <row r="3246" ht="15" customHeight="1" x14ac:dyDescent="0.25"/>
    <row r="3247" ht="15" customHeight="1" x14ac:dyDescent="0.25"/>
    <row r="3248" ht="15" customHeight="1" x14ac:dyDescent="0.25"/>
    <row r="3249" ht="15" customHeight="1" x14ac:dyDescent="0.25"/>
    <row r="3250" ht="15" customHeight="1" x14ac:dyDescent="0.25"/>
    <row r="3251" ht="15" customHeight="1" x14ac:dyDescent="0.25"/>
    <row r="3252" ht="15" customHeight="1" x14ac:dyDescent="0.25"/>
    <row r="3253" ht="15" customHeight="1" x14ac:dyDescent="0.25"/>
    <row r="3254" ht="15" customHeight="1" x14ac:dyDescent="0.25"/>
    <row r="3255" ht="15" customHeight="1" x14ac:dyDescent="0.25"/>
    <row r="3256" ht="15" customHeight="1" x14ac:dyDescent="0.25"/>
    <row r="3257" ht="15" customHeight="1" x14ac:dyDescent="0.25"/>
    <row r="3258" ht="15" customHeight="1" x14ac:dyDescent="0.25"/>
    <row r="3259" ht="15" customHeight="1" x14ac:dyDescent="0.25"/>
    <row r="3260" ht="15" customHeight="1" x14ac:dyDescent="0.25"/>
    <row r="3261" ht="15" customHeight="1" x14ac:dyDescent="0.25"/>
    <row r="3262" ht="15" customHeight="1" x14ac:dyDescent="0.25"/>
    <row r="3263" ht="15" customHeight="1" x14ac:dyDescent="0.25"/>
    <row r="3264" ht="15" customHeight="1" x14ac:dyDescent="0.25"/>
    <row r="3265" ht="15" customHeight="1" x14ac:dyDescent="0.25"/>
    <row r="3266" ht="15" customHeight="1" x14ac:dyDescent="0.25"/>
    <row r="3267" ht="15" customHeight="1" x14ac:dyDescent="0.25"/>
    <row r="3268" ht="15" customHeight="1" x14ac:dyDescent="0.25"/>
    <row r="3269" ht="15" customHeight="1" x14ac:dyDescent="0.25"/>
    <row r="3270" ht="15" customHeight="1" x14ac:dyDescent="0.25"/>
    <row r="3271" ht="15" customHeight="1" x14ac:dyDescent="0.25"/>
    <row r="3272" ht="15" customHeight="1" x14ac:dyDescent="0.25"/>
    <row r="3273" ht="15" customHeight="1" x14ac:dyDescent="0.25"/>
    <row r="3274" ht="15" customHeight="1" x14ac:dyDescent="0.25"/>
    <row r="3275" ht="15" customHeight="1" x14ac:dyDescent="0.25"/>
    <row r="3276" ht="15" customHeight="1" x14ac:dyDescent="0.25"/>
    <row r="3277" ht="15" customHeight="1" x14ac:dyDescent="0.25"/>
    <row r="3278" ht="15" customHeight="1" x14ac:dyDescent="0.25"/>
    <row r="3279" ht="15" customHeight="1" x14ac:dyDescent="0.25"/>
    <row r="3280" ht="15" customHeight="1" x14ac:dyDescent="0.25"/>
    <row r="3281" ht="15" customHeight="1" x14ac:dyDescent="0.25"/>
    <row r="3282" ht="15" customHeight="1" x14ac:dyDescent="0.25"/>
    <row r="3283" ht="15" customHeight="1" x14ac:dyDescent="0.25"/>
    <row r="3284" ht="15" customHeight="1" x14ac:dyDescent="0.25"/>
    <row r="3285" ht="15" customHeight="1" x14ac:dyDescent="0.25"/>
    <row r="3286" ht="15" customHeight="1" x14ac:dyDescent="0.25"/>
    <row r="3287" ht="15" customHeight="1" x14ac:dyDescent="0.25"/>
    <row r="3288" ht="15" customHeight="1" x14ac:dyDescent="0.25"/>
    <row r="3289" ht="15" customHeight="1" x14ac:dyDescent="0.25"/>
    <row r="3290" ht="15" customHeight="1" x14ac:dyDescent="0.25"/>
    <row r="3291" ht="15" customHeight="1" x14ac:dyDescent="0.25"/>
    <row r="3292" ht="15" customHeight="1" x14ac:dyDescent="0.25"/>
    <row r="3293" ht="15" customHeight="1" x14ac:dyDescent="0.25"/>
    <row r="3294" ht="15" customHeight="1" x14ac:dyDescent="0.25"/>
    <row r="3295" ht="15" customHeight="1" x14ac:dyDescent="0.25"/>
    <row r="3296" ht="15" customHeight="1" x14ac:dyDescent="0.25"/>
    <row r="3297" ht="15" customHeight="1" x14ac:dyDescent="0.25"/>
    <row r="3298" ht="15" customHeight="1" x14ac:dyDescent="0.25"/>
    <row r="3299" ht="15" customHeight="1" x14ac:dyDescent="0.25"/>
    <row r="3300" ht="15" customHeight="1" x14ac:dyDescent="0.25"/>
    <row r="3301" ht="15" customHeight="1" x14ac:dyDescent="0.25"/>
    <row r="3302" ht="15" customHeight="1" x14ac:dyDescent="0.25"/>
    <row r="3303" ht="15" customHeight="1" x14ac:dyDescent="0.25"/>
    <row r="3304" ht="15" customHeight="1" x14ac:dyDescent="0.25"/>
    <row r="3305" ht="15" customHeight="1" x14ac:dyDescent="0.25"/>
    <row r="3306" ht="15" customHeight="1" x14ac:dyDescent="0.25"/>
    <row r="3307" ht="15" customHeight="1" x14ac:dyDescent="0.25"/>
    <row r="3308" ht="15" customHeight="1" x14ac:dyDescent="0.25"/>
    <row r="3309" ht="15" customHeight="1" x14ac:dyDescent="0.25"/>
    <row r="3310" ht="15" customHeight="1" x14ac:dyDescent="0.25"/>
    <row r="3311" ht="15" customHeight="1" x14ac:dyDescent="0.25"/>
    <row r="3312" ht="15" customHeight="1" x14ac:dyDescent="0.25"/>
    <row r="3313" ht="15" customHeight="1" x14ac:dyDescent="0.25"/>
    <row r="3314" ht="15" customHeight="1" x14ac:dyDescent="0.25"/>
    <row r="3315" ht="15" customHeight="1" x14ac:dyDescent="0.25"/>
    <row r="3316" ht="15" customHeight="1" x14ac:dyDescent="0.25"/>
    <row r="3317" ht="15" customHeight="1" x14ac:dyDescent="0.25"/>
    <row r="3318" ht="15" customHeight="1" x14ac:dyDescent="0.25"/>
    <row r="3319" ht="15" customHeight="1" x14ac:dyDescent="0.25"/>
    <row r="3320" ht="15" customHeight="1" x14ac:dyDescent="0.25"/>
    <row r="3321" ht="15" customHeight="1" x14ac:dyDescent="0.25"/>
    <row r="3322" ht="15" customHeight="1" x14ac:dyDescent="0.25"/>
    <row r="3323" ht="15" customHeight="1" x14ac:dyDescent="0.25"/>
    <row r="3324" ht="15" customHeight="1" x14ac:dyDescent="0.25"/>
    <row r="3325" ht="15" customHeight="1" x14ac:dyDescent="0.25"/>
    <row r="3326" ht="15" customHeight="1" x14ac:dyDescent="0.25"/>
    <row r="3327" ht="15" customHeight="1" x14ac:dyDescent="0.25"/>
    <row r="3328" ht="15" customHeight="1" x14ac:dyDescent="0.25"/>
    <row r="3329" ht="15" customHeight="1" x14ac:dyDescent="0.25"/>
    <row r="3330" ht="15" customHeight="1" x14ac:dyDescent="0.25"/>
    <row r="3331" ht="15" customHeight="1" x14ac:dyDescent="0.25"/>
    <row r="3332" ht="15" customHeight="1" x14ac:dyDescent="0.25"/>
    <row r="3333" ht="15" customHeight="1" x14ac:dyDescent="0.25"/>
    <row r="3334" ht="15" customHeight="1" x14ac:dyDescent="0.25"/>
    <row r="3335" ht="15" customHeight="1" x14ac:dyDescent="0.25"/>
    <row r="3336" ht="15" customHeight="1" x14ac:dyDescent="0.25"/>
    <row r="3337" ht="15" customHeight="1" x14ac:dyDescent="0.25"/>
    <row r="3338" ht="15" customHeight="1" x14ac:dyDescent="0.25"/>
    <row r="3339" ht="15" customHeight="1" x14ac:dyDescent="0.25"/>
    <row r="3340" ht="15" customHeight="1" x14ac:dyDescent="0.25"/>
    <row r="3341" ht="15" customHeight="1" x14ac:dyDescent="0.25"/>
    <row r="3342" ht="15" customHeight="1" x14ac:dyDescent="0.25"/>
    <row r="3343" ht="15" customHeight="1" x14ac:dyDescent="0.25"/>
    <row r="3344" ht="15" customHeight="1" x14ac:dyDescent="0.25"/>
    <row r="3345" ht="15" customHeight="1" x14ac:dyDescent="0.25"/>
    <row r="3346" ht="15" customHeight="1" x14ac:dyDescent="0.25"/>
    <row r="3347" ht="15" customHeight="1" x14ac:dyDescent="0.25"/>
    <row r="3348" ht="15" customHeight="1" x14ac:dyDescent="0.25"/>
    <row r="3349" ht="15" customHeight="1" x14ac:dyDescent="0.25"/>
    <row r="3350" ht="15" customHeight="1" x14ac:dyDescent="0.25"/>
    <row r="3351" ht="15" customHeight="1" x14ac:dyDescent="0.25"/>
    <row r="3352" ht="15" customHeight="1" x14ac:dyDescent="0.25"/>
    <row r="3353" ht="15" customHeight="1" x14ac:dyDescent="0.25"/>
    <row r="3354" ht="15" customHeight="1" x14ac:dyDescent="0.25"/>
    <row r="3355" ht="15" customHeight="1" x14ac:dyDescent="0.25"/>
    <row r="3356" ht="15" customHeight="1" x14ac:dyDescent="0.25"/>
    <row r="3357" ht="15" customHeight="1" x14ac:dyDescent="0.25"/>
    <row r="3358" ht="15" customHeight="1" x14ac:dyDescent="0.25"/>
    <row r="3359" ht="15" customHeight="1" x14ac:dyDescent="0.25"/>
    <row r="3360" ht="15" customHeight="1" x14ac:dyDescent="0.25"/>
    <row r="3361" ht="15" customHeight="1" x14ac:dyDescent="0.25"/>
    <row r="3362" ht="15" customHeight="1" x14ac:dyDescent="0.25"/>
    <row r="3363" ht="15" customHeight="1" x14ac:dyDescent="0.25"/>
    <row r="3364" ht="15" customHeight="1" x14ac:dyDescent="0.25"/>
    <row r="3365" ht="15" customHeight="1" x14ac:dyDescent="0.25"/>
    <row r="3366" ht="15" customHeight="1" x14ac:dyDescent="0.25"/>
    <row r="3367" ht="15" customHeight="1" x14ac:dyDescent="0.25"/>
    <row r="3368" ht="15" customHeight="1" x14ac:dyDescent="0.25"/>
    <row r="3369" ht="15" customHeight="1" x14ac:dyDescent="0.25"/>
    <row r="3370" ht="15" customHeight="1" x14ac:dyDescent="0.25"/>
    <row r="3371" ht="15" customHeight="1" x14ac:dyDescent="0.25"/>
    <row r="3372" ht="15" customHeight="1" x14ac:dyDescent="0.25"/>
    <row r="3373" ht="15" customHeight="1" x14ac:dyDescent="0.25"/>
    <row r="3374" ht="15" customHeight="1" x14ac:dyDescent="0.25"/>
    <row r="3375" ht="15" customHeight="1" x14ac:dyDescent="0.25"/>
    <row r="3376" ht="15" customHeight="1" x14ac:dyDescent="0.25"/>
    <row r="3377" ht="15" customHeight="1" x14ac:dyDescent="0.25"/>
    <row r="3378" ht="15" customHeight="1" x14ac:dyDescent="0.25"/>
    <row r="3379" ht="15" customHeight="1" x14ac:dyDescent="0.25"/>
    <row r="3380" ht="15" customHeight="1" x14ac:dyDescent="0.25"/>
    <row r="3381" ht="15" customHeight="1" x14ac:dyDescent="0.25"/>
    <row r="3382" ht="15" customHeight="1" x14ac:dyDescent="0.25"/>
    <row r="3383" ht="15" customHeight="1" x14ac:dyDescent="0.25"/>
    <row r="3384" ht="15" customHeight="1" x14ac:dyDescent="0.25"/>
    <row r="3385" ht="15" customHeight="1" x14ac:dyDescent="0.25"/>
    <row r="3386" ht="15" customHeight="1" x14ac:dyDescent="0.25"/>
    <row r="3387" ht="15" customHeight="1" x14ac:dyDescent="0.25"/>
    <row r="3388" ht="15" customHeight="1" x14ac:dyDescent="0.25"/>
    <row r="3389" ht="15" customHeight="1" x14ac:dyDescent="0.25"/>
    <row r="3390" ht="15" customHeight="1" x14ac:dyDescent="0.25"/>
    <row r="3391" ht="15" customHeight="1" x14ac:dyDescent="0.25"/>
    <row r="3392" ht="15" customHeight="1" x14ac:dyDescent="0.25"/>
    <row r="3393" ht="15" customHeight="1" x14ac:dyDescent="0.25"/>
    <row r="3394" ht="15" customHeight="1" x14ac:dyDescent="0.25"/>
    <row r="3395" ht="15" customHeight="1" x14ac:dyDescent="0.25"/>
    <row r="3396" ht="15" customHeight="1" x14ac:dyDescent="0.25"/>
    <row r="3397" ht="15" customHeight="1" x14ac:dyDescent="0.25"/>
    <row r="3398" ht="15" customHeight="1" x14ac:dyDescent="0.25"/>
    <row r="3399" ht="15" customHeight="1" x14ac:dyDescent="0.25"/>
    <row r="3400" ht="15" customHeight="1" x14ac:dyDescent="0.25"/>
    <row r="3401" ht="15" customHeight="1" x14ac:dyDescent="0.25"/>
    <row r="3402" ht="15" customHeight="1" x14ac:dyDescent="0.25"/>
    <row r="3403" ht="15" customHeight="1" x14ac:dyDescent="0.25"/>
    <row r="3404" ht="15" customHeight="1" x14ac:dyDescent="0.25"/>
    <row r="3405" ht="15" customHeight="1" x14ac:dyDescent="0.25"/>
    <row r="3406" ht="15" customHeight="1" x14ac:dyDescent="0.25"/>
    <row r="3407" ht="15" customHeight="1" x14ac:dyDescent="0.25"/>
    <row r="3408" ht="15" customHeight="1" x14ac:dyDescent="0.25"/>
    <row r="3409" ht="15" customHeight="1" x14ac:dyDescent="0.25"/>
    <row r="3410" ht="15" customHeight="1" x14ac:dyDescent="0.25"/>
    <row r="3411" ht="15" customHeight="1" x14ac:dyDescent="0.25"/>
    <row r="3412" ht="15" customHeight="1" x14ac:dyDescent="0.25"/>
    <row r="3413" ht="15" customHeight="1" x14ac:dyDescent="0.25"/>
    <row r="3414" ht="15" customHeight="1" x14ac:dyDescent="0.25"/>
    <row r="3415" ht="15" customHeight="1" x14ac:dyDescent="0.25"/>
    <row r="3416" ht="15" customHeight="1" x14ac:dyDescent="0.25"/>
    <row r="3417" ht="15" customHeight="1" x14ac:dyDescent="0.25"/>
    <row r="3418" ht="15" customHeight="1" x14ac:dyDescent="0.25"/>
    <row r="3419" ht="15" customHeight="1" x14ac:dyDescent="0.25"/>
    <row r="3420" ht="15" customHeight="1" x14ac:dyDescent="0.25"/>
    <row r="3421" ht="15" customHeight="1" x14ac:dyDescent="0.25"/>
    <row r="3422" ht="15" customHeight="1" x14ac:dyDescent="0.25"/>
    <row r="3423" ht="15" customHeight="1" x14ac:dyDescent="0.25"/>
    <row r="3424" ht="15" customHeight="1" x14ac:dyDescent="0.25"/>
    <row r="3425" ht="15" customHeight="1" x14ac:dyDescent="0.25"/>
    <row r="3426" ht="15" customHeight="1" x14ac:dyDescent="0.25"/>
    <row r="3427" ht="15" customHeight="1" x14ac:dyDescent="0.25"/>
    <row r="3428" ht="15" customHeight="1" x14ac:dyDescent="0.25"/>
    <row r="3429" ht="15" customHeight="1" x14ac:dyDescent="0.25"/>
    <row r="3430" ht="15" customHeight="1" x14ac:dyDescent="0.25"/>
    <row r="3431" ht="15" customHeight="1" x14ac:dyDescent="0.25"/>
    <row r="3432" ht="15" customHeight="1" x14ac:dyDescent="0.25"/>
    <row r="3433" ht="15" customHeight="1" x14ac:dyDescent="0.25"/>
    <row r="3434" ht="15" customHeight="1" x14ac:dyDescent="0.25"/>
    <row r="3435" ht="15" customHeight="1" x14ac:dyDescent="0.25"/>
    <row r="3436" ht="15" customHeight="1" x14ac:dyDescent="0.25"/>
    <row r="3437" ht="15" customHeight="1" x14ac:dyDescent="0.25"/>
    <row r="3438" ht="15" customHeight="1" x14ac:dyDescent="0.25"/>
    <row r="3439" ht="15" customHeight="1" x14ac:dyDescent="0.25"/>
    <row r="3440" ht="15" customHeight="1" x14ac:dyDescent="0.25"/>
    <row r="3441" ht="15" customHeight="1" x14ac:dyDescent="0.25"/>
    <row r="3442" ht="15" customHeight="1" x14ac:dyDescent="0.25"/>
    <row r="3443" ht="15" customHeight="1" x14ac:dyDescent="0.25"/>
    <row r="3444" ht="15" customHeight="1" x14ac:dyDescent="0.25"/>
    <row r="3445" ht="15" customHeight="1" x14ac:dyDescent="0.25"/>
    <row r="3446" ht="15" customHeight="1" x14ac:dyDescent="0.25"/>
    <row r="3447" ht="15" customHeight="1" x14ac:dyDescent="0.25"/>
    <row r="3448" ht="15" customHeight="1" x14ac:dyDescent="0.25"/>
    <row r="3449" ht="15" customHeight="1" x14ac:dyDescent="0.25"/>
    <row r="3450" ht="15" customHeight="1" x14ac:dyDescent="0.25"/>
    <row r="3451" ht="15" customHeight="1" x14ac:dyDescent="0.25"/>
    <row r="3452" ht="15" customHeight="1" x14ac:dyDescent="0.25"/>
    <row r="3453" ht="15" customHeight="1" x14ac:dyDescent="0.25"/>
    <row r="3454" ht="15" customHeight="1" x14ac:dyDescent="0.25"/>
    <row r="3455" ht="15" customHeight="1" x14ac:dyDescent="0.25"/>
    <row r="3456" ht="15" customHeight="1" x14ac:dyDescent="0.25"/>
    <row r="3457" ht="15" customHeight="1" x14ac:dyDescent="0.25"/>
    <row r="3458" ht="15" customHeight="1" x14ac:dyDescent="0.25"/>
    <row r="3459" ht="15" customHeight="1" x14ac:dyDescent="0.25"/>
    <row r="3460" ht="15" customHeight="1" x14ac:dyDescent="0.25"/>
    <row r="3461" ht="15" customHeight="1" x14ac:dyDescent="0.25"/>
    <row r="3462" ht="15" customHeight="1" x14ac:dyDescent="0.25"/>
    <row r="3463" ht="15" customHeight="1" x14ac:dyDescent="0.25"/>
    <row r="3464" ht="15" customHeight="1" x14ac:dyDescent="0.25"/>
    <row r="3465" ht="15" customHeight="1" x14ac:dyDescent="0.25"/>
    <row r="3466" ht="15" customHeight="1" x14ac:dyDescent="0.25"/>
    <row r="3467" ht="15" customHeight="1" x14ac:dyDescent="0.25"/>
    <row r="3468" ht="15" customHeight="1" x14ac:dyDescent="0.25"/>
    <row r="3469" ht="15" customHeight="1" x14ac:dyDescent="0.25"/>
    <row r="3470" ht="15" customHeight="1" x14ac:dyDescent="0.25"/>
    <row r="3471" ht="15" customHeight="1" x14ac:dyDescent="0.25"/>
    <row r="3472" ht="15" customHeight="1" x14ac:dyDescent="0.25"/>
    <row r="3473" ht="15" customHeight="1" x14ac:dyDescent="0.25"/>
    <row r="3474" ht="15" customHeight="1" x14ac:dyDescent="0.25"/>
    <row r="3475" ht="15" customHeight="1" x14ac:dyDescent="0.25"/>
    <row r="3476" ht="15" customHeight="1" x14ac:dyDescent="0.25"/>
    <row r="3477" ht="15" customHeight="1" x14ac:dyDescent="0.25"/>
    <row r="3478" ht="15" customHeight="1" x14ac:dyDescent="0.25"/>
    <row r="3479" ht="15" customHeight="1" x14ac:dyDescent="0.25"/>
    <row r="3480" ht="15" customHeight="1" x14ac:dyDescent="0.25"/>
    <row r="3481" ht="15" customHeight="1" x14ac:dyDescent="0.25"/>
    <row r="3482" ht="15" customHeight="1" x14ac:dyDescent="0.25"/>
    <row r="3483" ht="15" customHeight="1" x14ac:dyDescent="0.25"/>
    <row r="3484" ht="15" customHeight="1" x14ac:dyDescent="0.25"/>
    <row r="3485" ht="15" customHeight="1" x14ac:dyDescent="0.25"/>
    <row r="3486" ht="15" customHeight="1" x14ac:dyDescent="0.25"/>
    <row r="3487" ht="15" customHeight="1" x14ac:dyDescent="0.25"/>
    <row r="3488" ht="15" customHeight="1" x14ac:dyDescent="0.25"/>
    <row r="3489" ht="15" customHeight="1" x14ac:dyDescent="0.25"/>
    <row r="3490" ht="15" customHeight="1" x14ac:dyDescent="0.25"/>
    <row r="3491" ht="15" customHeight="1" x14ac:dyDescent="0.25"/>
    <row r="3492" ht="15" customHeight="1" x14ac:dyDescent="0.25"/>
    <row r="3493" ht="15" customHeight="1" x14ac:dyDescent="0.25"/>
    <row r="3494" ht="15" customHeight="1" x14ac:dyDescent="0.25"/>
    <row r="3495" ht="15" customHeight="1" x14ac:dyDescent="0.25"/>
    <row r="3496" ht="15" customHeight="1" x14ac:dyDescent="0.25"/>
    <row r="3497" ht="15" customHeight="1" x14ac:dyDescent="0.25"/>
    <row r="3498" ht="15" customHeight="1" x14ac:dyDescent="0.25"/>
    <row r="3499" ht="15" customHeight="1" x14ac:dyDescent="0.25"/>
    <row r="3500" ht="15" customHeight="1" x14ac:dyDescent="0.25"/>
    <row r="3501" ht="15" customHeight="1" x14ac:dyDescent="0.25"/>
    <row r="3502" ht="15" customHeight="1" x14ac:dyDescent="0.25"/>
    <row r="3503" ht="15" customHeight="1" x14ac:dyDescent="0.25"/>
    <row r="3504" ht="15" customHeight="1" x14ac:dyDescent="0.25"/>
    <row r="3505" ht="15" customHeight="1" x14ac:dyDescent="0.25"/>
    <row r="3506" ht="15" customHeight="1" x14ac:dyDescent="0.25"/>
    <row r="3507" ht="15" customHeight="1" x14ac:dyDescent="0.25"/>
    <row r="3508" ht="15" customHeight="1" x14ac:dyDescent="0.25"/>
    <row r="3509" ht="15" customHeight="1" x14ac:dyDescent="0.25"/>
    <row r="3510" ht="15" customHeight="1" x14ac:dyDescent="0.25"/>
    <row r="3511" ht="15" customHeight="1" x14ac:dyDescent="0.25"/>
    <row r="3512" ht="15" customHeight="1" x14ac:dyDescent="0.25"/>
    <row r="3513" ht="15" customHeight="1" x14ac:dyDescent="0.25"/>
    <row r="3514" ht="15" customHeight="1" x14ac:dyDescent="0.25"/>
    <row r="3515" ht="15" customHeight="1" x14ac:dyDescent="0.25"/>
    <row r="3516" ht="15" customHeight="1" x14ac:dyDescent="0.25"/>
    <row r="3517" ht="15" customHeight="1" x14ac:dyDescent="0.25"/>
    <row r="3518" ht="15" customHeight="1" x14ac:dyDescent="0.25"/>
    <row r="3519" ht="15" customHeight="1" x14ac:dyDescent="0.25"/>
    <row r="3520" ht="15" customHeight="1" x14ac:dyDescent="0.25"/>
    <row r="3521" ht="15" customHeight="1" x14ac:dyDescent="0.25"/>
    <row r="3522" ht="15" customHeight="1" x14ac:dyDescent="0.25"/>
    <row r="3523" ht="15" customHeight="1" x14ac:dyDescent="0.25"/>
    <row r="3524" ht="15" customHeight="1" x14ac:dyDescent="0.25"/>
    <row r="3525" ht="15" customHeight="1" x14ac:dyDescent="0.25"/>
    <row r="3526" ht="15" customHeight="1" x14ac:dyDescent="0.25"/>
    <row r="3527" ht="15" customHeight="1" x14ac:dyDescent="0.25"/>
    <row r="3528" ht="15" customHeight="1" x14ac:dyDescent="0.25"/>
    <row r="3529" ht="15" customHeight="1" x14ac:dyDescent="0.25"/>
    <row r="3530" ht="15" customHeight="1" x14ac:dyDescent="0.25"/>
    <row r="3531" ht="15" customHeight="1" x14ac:dyDescent="0.25"/>
    <row r="3532" ht="15" customHeight="1" x14ac:dyDescent="0.25"/>
    <row r="3533" ht="15" customHeight="1" x14ac:dyDescent="0.25"/>
    <row r="3534" ht="15" customHeight="1" x14ac:dyDescent="0.25"/>
    <row r="3535" ht="15" customHeight="1" x14ac:dyDescent="0.25"/>
    <row r="3536" ht="15" customHeight="1" x14ac:dyDescent="0.25"/>
    <row r="3537" ht="15" customHeight="1" x14ac:dyDescent="0.25"/>
    <row r="3538" ht="15" customHeight="1" x14ac:dyDescent="0.25"/>
    <row r="3539" ht="15" customHeight="1" x14ac:dyDescent="0.25"/>
    <row r="3540" ht="15" customHeight="1" x14ac:dyDescent="0.25"/>
    <row r="3541" ht="15" customHeight="1" x14ac:dyDescent="0.25"/>
    <row r="3542" ht="15" customHeight="1" x14ac:dyDescent="0.25"/>
    <row r="3543" ht="15" customHeight="1" x14ac:dyDescent="0.25"/>
    <row r="3544" ht="15" customHeight="1" x14ac:dyDescent="0.25"/>
    <row r="3545" ht="15" customHeight="1" x14ac:dyDescent="0.25"/>
    <row r="3546" ht="15" customHeight="1" x14ac:dyDescent="0.25"/>
    <row r="3547" ht="15" customHeight="1" x14ac:dyDescent="0.25"/>
    <row r="3548" ht="15" customHeight="1" x14ac:dyDescent="0.25"/>
    <row r="3549" ht="15" customHeight="1" x14ac:dyDescent="0.25"/>
    <row r="3550" ht="15" customHeight="1" x14ac:dyDescent="0.25"/>
    <row r="3551" ht="15" customHeight="1" x14ac:dyDescent="0.25"/>
    <row r="3552" ht="15" customHeight="1" x14ac:dyDescent="0.25"/>
    <row r="3553" ht="15" customHeight="1" x14ac:dyDescent="0.25"/>
    <row r="3554" ht="15" customHeight="1" x14ac:dyDescent="0.25"/>
    <row r="3555" ht="15" customHeight="1" x14ac:dyDescent="0.25"/>
    <row r="3556" ht="15" customHeight="1" x14ac:dyDescent="0.25"/>
    <row r="3557" ht="15" customHeight="1" x14ac:dyDescent="0.25"/>
    <row r="3558" ht="15" customHeight="1" x14ac:dyDescent="0.25"/>
    <row r="3559" ht="15" customHeight="1" x14ac:dyDescent="0.25"/>
    <row r="3560" ht="15" customHeight="1" x14ac:dyDescent="0.25"/>
    <row r="3561" ht="15" customHeight="1" x14ac:dyDescent="0.25"/>
    <row r="3562" ht="15" customHeight="1" x14ac:dyDescent="0.25"/>
    <row r="3563" ht="15" customHeight="1" x14ac:dyDescent="0.25"/>
    <row r="3564" ht="15" customHeight="1" x14ac:dyDescent="0.25"/>
    <row r="3565" ht="15" customHeight="1" x14ac:dyDescent="0.25"/>
    <row r="3566" ht="15" customHeight="1" x14ac:dyDescent="0.25"/>
    <row r="3567" ht="15" customHeight="1" x14ac:dyDescent="0.25"/>
    <row r="3568" ht="15" customHeight="1" x14ac:dyDescent="0.25"/>
    <row r="3569" ht="15" customHeight="1" x14ac:dyDescent="0.25"/>
    <row r="3570" ht="15" customHeight="1" x14ac:dyDescent="0.25"/>
    <row r="3571" ht="15" customHeight="1" x14ac:dyDescent="0.25"/>
    <row r="3572" ht="15" customHeight="1" x14ac:dyDescent="0.25"/>
    <row r="3573" ht="15" customHeight="1" x14ac:dyDescent="0.25"/>
    <row r="3574" ht="15" customHeight="1" x14ac:dyDescent="0.25"/>
    <row r="3575" ht="15" customHeight="1" x14ac:dyDescent="0.25"/>
    <row r="3576" ht="15" customHeight="1" x14ac:dyDescent="0.25"/>
    <row r="3577" ht="15" customHeight="1" x14ac:dyDescent="0.25"/>
    <row r="3578" ht="15" customHeight="1" x14ac:dyDescent="0.25"/>
    <row r="3579" ht="15" customHeight="1" x14ac:dyDescent="0.25"/>
    <row r="3580" ht="15" customHeight="1" x14ac:dyDescent="0.25"/>
    <row r="3581" ht="15" customHeight="1" x14ac:dyDescent="0.25"/>
    <row r="3582" ht="15" customHeight="1" x14ac:dyDescent="0.25"/>
    <row r="3583" ht="15" customHeight="1" x14ac:dyDescent="0.25"/>
    <row r="3584" ht="15" customHeight="1" x14ac:dyDescent="0.25"/>
    <row r="3585" ht="15" customHeight="1" x14ac:dyDescent="0.25"/>
    <row r="3586" ht="15" customHeight="1" x14ac:dyDescent="0.25"/>
    <row r="3587" ht="15" customHeight="1" x14ac:dyDescent="0.25"/>
    <row r="3588" ht="15" customHeight="1" x14ac:dyDescent="0.25"/>
    <row r="3589" ht="15" customHeight="1" x14ac:dyDescent="0.25"/>
    <row r="3590" ht="15" customHeight="1" x14ac:dyDescent="0.25"/>
    <row r="3591" ht="15" customHeight="1" x14ac:dyDescent="0.25"/>
    <row r="3592" ht="15" customHeight="1" x14ac:dyDescent="0.25"/>
    <row r="3593" ht="15" customHeight="1" x14ac:dyDescent="0.25"/>
    <row r="3594" ht="15" customHeight="1" x14ac:dyDescent="0.25"/>
    <row r="3595" ht="15" customHeight="1" x14ac:dyDescent="0.25"/>
    <row r="3596" ht="15" customHeight="1" x14ac:dyDescent="0.25"/>
    <row r="3597" ht="15" customHeight="1" x14ac:dyDescent="0.25"/>
    <row r="3598" ht="15" customHeight="1" x14ac:dyDescent="0.25"/>
    <row r="3599" ht="15" customHeight="1" x14ac:dyDescent="0.25"/>
    <row r="3600" ht="15" customHeight="1" x14ac:dyDescent="0.25"/>
    <row r="3601" ht="15" customHeight="1" x14ac:dyDescent="0.25"/>
    <row r="3602" ht="15" customHeight="1" x14ac:dyDescent="0.25"/>
    <row r="3603" ht="15" customHeight="1" x14ac:dyDescent="0.25"/>
    <row r="3604" ht="15" customHeight="1" x14ac:dyDescent="0.25"/>
    <row r="3605" ht="15" customHeight="1" x14ac:dyDescent="0.25"/>
    <row r="3606" ht="15" customHeight="1" x14ac:dyDescent="0.25"/>
    <row r="3607" ht="15" customHeight="1" x14ac:dyDescent="0.25"/>
    <row r="3608" ht="15" customHeight="1" x14ac:dyDescent="0.25"/>
    <row r="3609" ht="15" customHeight="1" x14ac:dyDescent="0.25"/>
    <row r="3610" ht="15" customHeight="1" x14ac:dyDescent="0.25"/>
    <row r="3611" ht="15" customHeight="1" x14ac:dyDescent="0.25"/>
    <row r="3612" ht="15" customHeight="1" x14ac:dyDescent="0.25"/>
    <row r="3613" ht="15" customHeight="1" x14ac:dyDescent="0.25"/>
    <row r="3614" ht="15" customHeight="1" x14ac:dyDescent="0.25"/>
    <row r="3615" ht="15" customHeight="1" x14ac:dyDescent="0.25"/>
    <row r="3616" ht="15" customHeight="1" x14ac:dyDescent="0.25"/>
    <row r="3617" ht="15" customHeight="1" x14ac:dyDescent="0.25"/>
    <row r="3618" ht="15" customHeight="1" x14ac:dyDescent="0.25"/>
    <row r="3619" ht="15" customHeight="1" x14ac:dyDescent="0.25"/>
    <row r="3620" ht="15" customHeight="1" x14ac:dyDescent="0.25"/>
    <row r="3621" ht="15" customHeight="1" x14ac:dyDescent="0.25"/>
    <row r="3622" ht="15" customHeight="1" x14ac:dyDescent="0.25"/>
    <row r="3623" ht="15" customHeight="1" x14ac:dyDescent="0.25"/>
    <row r="3624" ht="15" customHeight="1" x14ac:dyDescent="0.25"/>
    <row r="3625" ht="15" customHeight="1" x14ac:dyDescent="0.25"/>
    <row r="3626" ht="15" customHeight="1" x14ac:dyDescent="0.25"/>
    <row r="3627" ht="15" customHeight="1" x14ac:dyDescent="0.25"/>
    <row r="3628" ht="15" customHeight="1" x14ac:dyDescent="0.25"/>
    <row r="3629" ht="15" customHeight="1" x14ac:dyDescent="0.25"/>
    <row r="3630" ht="15" customHeight="1" x14ac:dyDescent="0.25"/>
    <row r="3631" ht="15" customHeight="1" x14ac:dyDescent="0.25"/>
    <row r="3632" ht="15" customHeight="1" x14ac:dyDescent="0.25"/>
    <row r="3633" ht="15" customHeight="1" x14ac:dyDescent="0.25"/>
    <row r="3634" ht="15" customHeight="1" x14ac:dyDescent="0.25"/>
    <row r="3635" ht="15" customHeight="1" x14ac:dyDescent="0.25"/>
    <row r="3636" ht="15" customHeight="1" x14ac:dyDescent="0.25"/>
    <row r="3637" ht="15" customHeight="1" x14ac:dyDescent="0.25"/>
    <row r="3638" ht="15" customHeight="1" x14ac:dyDescent="0.25"/>
    <row r="3639" ht="15" customHeight="1" x14ac:dyDescent="0.25"/>
    <row r="3640" ht="15" customHeight="1" x14ac:dyDescent="0.25"/>
    <row r="3641" ht="15" customHeight="1" x14ac:dyDescent="0.25"/>
    <row r="3642" ht="15" customHeight="1" x14ac:dyDescent="0.25"/>
    <row r="3643" ht="15" customHeight="1" x14ac:dyDescent="0.25"/>
    <row r="3644" ht="15" customHeight="1" x14ac:dyDescent="0.25"/>
    <row r="3645" ht="15" customHeight="1" x14ac:dyDescent="0.25"/>
    <row r="3646" ht="15" customHeight="1" x14ac:dyDescent="0.25"/>
    <row r="3647" ht="15" customHeight="1" x14ac:dyDescent="0.25"/>
    <row r="3648" ht="15" customHeight="1" x14ac:dyDescent="0.25"/>
    <row r="3649" ht="15" customHeight="1" x14ac:dyDescent="0.25"/>
    <row r="3650" ht="15" customHeight="1" x14ac:dyDescent="0.25"/>
    <row r="3651" ht="15" customHeight="1" x14ac:dyDescent="0.25"/>
    <row r="3652" ht="15" customHeight="1" x14ac:dyDescent="0.25"/>
    <row r="3653" ht="15" customHeight="1" x14ac:dyDescent="0.25"/>
    <row r="3654" ht="15" customHeight="1" x14ac:dyDescent="0.25"/>
    <row r="3655" ht="15" customHeight="1" x14ac:dyDescent="0.25"/>
    <row r="3656" ht="15" customHeight="1" x14ac:dyDescent="0.25"/>
    <row r="3657" ht="15" customHeight="1" x14ac:dyDescent="0.25"/>
    <row r="3658" ht="15" customHeight="1" x14ac:dyDescent="0.25"/>
    <row r="3659" ht="15" customHeight="1" x14ac:dyDescent="0.25"/>
    <row r="3660" ht="15" customHeight="1" x14ac:dyDescent="0.25"/>
    <row r="3661" ht="15" customHeight="1" x14ac:dyDescent="0.25"/>
    <row r="3662" ht="15" customHeight="1" x14ac:dyDescent="0.25"/>
    <row r="3663" ht="15" customHeight="1" x14ac:dyDescent="0.25"/>
    <row r="3664" ht="15" customHeight="1" x14ac:dyDescent="0.25"/>
    <row r="3665" ht="15" customHeight="1" x14ac:dyDescent="0.25"/>
    <row r="3666" ht="15" customHeight="1" x14ac:dyDescent="0.25"/>
    <row r="3667" ht="15" customHeight="1" x14ac:dyDescent="0.25"/>
    <row r="3668" ht="15" customHeight="1" x14ac:dyDescent="0.25"/>
    <row r="3669" ht="15" customHeight="1" x14ac:dyDescent="0.25"/>
    <row r="3670" ht="15" customHeight="1" x14ac:dyDescent="0.25"/>
    <row r="3671" ht="15" customHeight="1" x14ac:dyDescent="0.25"/>
    <row r="3672" ht="15" customHeight="1" x14ac:dyDescent="0.25"/>
    <row r="3673" ht="15" customHeight="1" x14ac:dyDescent="0.25"/>
    <row r="3674" ht="15" customHeight="1" x14ac:dyDescent="0.25"/>
    <row r="3675" ht="15" customHeight="1" x14ac:dyDescent="0.25"/>
    <row r="3676" ht="15" customHeight="1" x14ac:dyDescent="0.25"/>
    <row r="3677" ht="15" customHeight="1" x14ac:dyDescent="0.25"/>
    <row r="3678" ht="15" customHeight="1" x14ac:dyDescent="0.25"/>
    <row r="3679" ht="15" customHeight="1" x14ac:dyDescent="0.25"/>
    <row r="3680" ht="15" customHeight="1" x14ac:dyDescent="0.25"/>
    <row r="3681" ht="15" customHeight="1" x14ac:dyDescent="0.25"/>
    <row r="3682" ht="15" customHeight="1" x14ac:dyDescent="0.25"/>
    <row r="3683" ht="15" customHeight="1" x14ac:dyDescent="0.25"/>
    <row r="3684" ht="15" customHeight="1" x14ac:dyDescent="0.25"/>
    <row r="3685" ht="15" customHeight="1" x14ac:dyDescent="0.25"/>
    <row r="3686" ht="15" customHeight="1" x14ac:dyDescent="0.25"/>
    <row r="3687" ht="15" customHeight="1" x14ac:dyDescent="0.25"/>
    <row r="3688" ht="15" customHeight="1" x14ac:dyDescent="0.25"/>
    <row r="3689" ht="15" customHeight="1" x14ac:dyDescent="0.25"/>
    <row r="3690" ht="15" customHeight="1" x14ac:dyDescent="0.25"/>
    <row r="3691" ht="15" customHeight="1" x14ac:dyDescent="0.25"/>
    <row r="3692" ht="15" customHeight="1" x14ac:dyDescent="0.25"/>
    <row r="3693" ht="15" customHeight="1" x14ac:dyDescent="0.25"/>
    <row r="3694" ht="15" customHeight="1" x14ac:dyDescent="0.25"/>
    <row r="3695" ht="15" customHeight="1" x14ac:dyDescent="0.25"/>
    <row r="3696" ht="15" customHeight="1" x14ac:dyDescent="0.25"/>
    <row r="3697" ht="15" customHeight="1" x14ac:dyDescent="0.25"/>
    <row r="3698" ht="15" customHeight="1" x14ac:dyDescent="0.25"/>
    <row r="3699" ht="15" customHeight="1" x14ac:dyDescent="0.25"/>
    <row r="3700" ht="15" customHeight="1" x14ac:dyDescent="0.25"/>
    <row r="3701" ht="15" customHeight="1" x14ac:dyDescent="0.25"/>
    <row r="3702" ht="15" customHeight="1" x14ac:dyDescent="0.25"/>
    <row r="3703" ht="15" customHeight="1" x14ac:dyDescent="0.25"/>
    <row r="3704" ht="15" customHeight="1" x14ac:dyDescent="0.25"/>
    <row r="3705" ht="15" customHeight="1" x14ac:dyDescent="0.25"/>
    <row r="3706" ht="15" customHeight="1" x14ac:dyDescent="0.25"/>
    <row r="3707" ht="15" customHeight="1" x14ac:dyDescent="0.25"/>
    <row r="3708" ht="15" customHeight="1" x14ac:dyDescent="0.25"/>
    <row r="3709" ht="15" customHeight="1" x14ac:dyDescent="0.25"/>
    <row r="3710" ht="15" customHeight="1" x14ac:dyDescent="0.25"/>
    <row r="3711" ht="15" customHeight="1" x14ac:dyDescent="0.25"/>
    <row r="3712" ht="15" customHeight="1" x14ac:dyDescent="0.25"/>
    <row r="3713" ht="15" customHeight="1" x14ac:dyDescent="0.25"/>
    <row r="3714" ht="15" customHeight="1" x14ac:dyDescent="0.25"/>
    <row r="3715" ht="15" customHeight="1" x14ac:dyDescent="0.25"/>
    <row r="3716" ht="15" customHeight="1" x14ac:dyDescent="0.25"/>
    <row r="3717" ht="15" customHeight="1" x14ac:dyDescent="0.25"/>
    <row r="3718" ht="15" customHeight="1" x14ac:dyDescent="0.25"/>
    <row r="3719" ht="15" customHeight="1" x14ac:dyDescent="0.25"/>
    <row r="3720" ht="15" customHeight="1" x14ac:dyDescent="0.25"/>
    <row r="3721" ht="15" customHeight="1" x14ac:dyDescent="0.25"/>
    <row r="3722" ht="15" customHeight="1" x14ac:dyDescent="0.25"/>
    <row r="3723" ht="15" customHeight="1" x14ac:dyDescent="0.25"/>
    <row r="3724" ht="15" customHeight="1" x14ac:dyDescent="0.25"/>
    <row r="3725" ht="15" customHeight="1" x14ac:dyDescent="0.25"/>
    <row r="3726" ht="15" customHeight="1" x14ac:dyDescent="0.25"/>
    <row r="3727" ht="15" customHeight="1" x14ac:dyDescent="0.25"/>
    <row r="3728" ht="15" customHeight="1" x14ac:dyDescent="0.25"/>
    <row r="3729" ht="15" customHeight="1" x14ac:dyDescent="0.25"/>
    <row r="3730" ht="15" customHeight="1" x14ac:dyDescent="0.25"/>
    <row r="3731" ht="15" customHeight="1" x14ac:dyDescent="0.25"/>
    <row r="3732" ht="15" customHeight="1" x14ac:dyDescent="0.25"/>
    <row r="3733" ht="15" customHeight="1" x14ac:dyDescent="0.25"/>
    <row r="3734" ht="15" customHeight="1" x14ac:dyDescent="0.25"/>
    <row r="3735" ht="15" customHeight="1" x14ac:dyDescent="0.25"/>
    <row r="3736" ht="15" customHeight="1" x14ac:dyDescent="0.25"/>
    <row r="3737" ht="15" customHeight="1" x14ac:dyDescent="0.25"/>
    <row r="3738" ht="15" customHeight="1" x14ac:dyDescent="0.25"/>
    <row r="3739" ht="15" customHeight="1" x14ac:dyDescent="0.25"/>
    <row r="3740" ht="15" customHeight="1" x14ac:dyDescent="0.25"/>
    <row r="3741" ht="15" customHeight="1" x14ac:dyDescent="0.25"/>
    <row r="3742" ht="15" customHeight="1" x14ac:dyDescent="0.25"/>
    <row r="3743" ht="15" customHeight="1" x14ac:dyDescent="0.25"/>
    <row r="3744" ht="15" customHeight="1" x14ac:dyDescent="0.25"/>
    <row r="3745" ht="15" customHeight="1" x14ac:dyDescent="0.25"/>
    <row r="3746" ht="15" customHeight="1" x14ac:dyDescent="0.25"/>
    <row r="3747" ht="15" customHeight="1" x14ac:dyDescent="0.25"/>
    <row r="3748" ht="15" customHeight="1" x14ac:dyDescent="0.25"/>
    <row r="3749" ht="15" customHeight="1" x14ac:dyDescent="0.25"/>
    <row r="3750" ht="15" customHeight="1" x14ac:dyDescent="0.25"/>
    <row r="3751" ht="15" customHeight="1" x14ac:dyDescent="0.25"/>
    <row r="3752" ht="15" customHeight="1" x14ac:dyDescent="0.25"/>
    <row r="3753" ht="15" customHeight="1" x14ac:dyDescent="0.25"/>
    <row r="3754" ht="15" customHeight="1" x14ac:dyDescent="0.25"/>
    <row r="3755" ht="15" customHeight="1" x14ac:dyDescent="0.25"/>
    <row r="3756" ht="15" customHeight="1" x14ac:dyDescent="0.25"/>
    <row r="3757" ht="15" customHeight="1" x14ac:dyDescent="0.25"/>
    <row r="3758" ht="15" customHeight="1" x14ac:dyDescent="0.25"/>
    <row r="3759" ht="15" customHeight="1" x14ac:dyDescent="0.25"/>
    <row r="3760" ht="15" customHeight="1" x14ac:dyDescent="0.25"/>
    <row r="3761" ht="15" customHeight="1" x14ac:dyDescent="0.25"/>
    <row r="3762" ht="15" customHeight="1" x14ac:dyDescent="0.25"/>
    <row r="3763" ht="15" customHeight="1" x14ac:dyDescent="0.25"/>
    <row r="3764" ht="15" customHeight="1" x14ac:dyDescent="0.25"/>
    <row r="3765" ht="15" customHeight="1" x14ac:dyDescent="0.25"/>
    <row r="3766" ht="15" customHeight="1" x14ac:dyDescent="0.25"/>
    <row r="3767" ht="15" customHeight="1" x14ac:dyDescent="0.25"/>
    <row r="3768" ht="15" customHeight="1" x14ac:dyDescent="0.25"/>
    <row r="3769" ht="15" customHeight="1" x14ac:dyDescent="0.25"/>
    <row r="3770" ht="15" customHeight="1" x14ac:dyDescent="0.25"/>
    <row r="3771" ht="15" customHeight="1" x14ac:dyDescent="0.25"/>
    <row r="3772" ht="15" customHeight="1" x14ac:dyDescent="0.25"/>
    <row r="3773" ht="15" customHeight="1" x14ac:dyDescent="0.25"/>
    <row r="3774" ht="15" customHeight="1" x14ac:dyDescent="0.25"/>
    <row r="3775" ht="15" customHeight="1" x14ac:dyDescent="0.25"/>
    <row r="3776" ht="15" customHeight="1" x14ac:dyDescent="0.25"/>
    <row r="3777" ht="15" customHeight="1" x14ac:dyDescent="0.25"/>
    <row r="3778" ht="15" customHeight="1" x14ac:dyDescent="0.25"/>
    <row r="3779" ht="15" customHeight="1" x14ac:dyDescent="0.25"/>
    <row r="3780" ht="15" customHeight="1" x14ac:dyDescent="0.25"/>
    <row r="3781" ht="15" customHeight="1" x14ac:dyDescent="0.25"/>
    <row r="3782" ht="15" customHeight="1" x14ac:dyDescent="0.25"/>
    <row r="3783" ht="15" customHeight="1" x14ac:dyDescent="0.25"/>
    <row r="3784" ht="15" customHeight="1" x14ac:dyDescent="0.25"/>
    <row r="3785" ht="15" customHeight="1" x14ac:dyDescent="0.25"/>
    <row r="3786" ht="15" customHeight="1" x14ac:dyDescent="0.25"/>
    <row r="3787" ht="15" customHeight="1" x14ac:dyDescent="0.25"/>
    <row r="3788" ht="15" customHeight="1" x14ac:dyDescent="0.25"/>
    <row r="3789" ht="15" customHeight="1" x14ac:dyDescent="0.25"/>
    <row r="3790" ht="15" customHeight="1" x14ac:dyDescent="0.25"/>
    <row r="3791" ht="15" customHeight="1" x14ac:dyDescent="0.25"/>
    <row r="3792" ht="15" customHeight="1" x14ac:dyDescent="0.25"/>
    <row r="3793" ht="15" customHeight="1" x14ac:dyDescent="0.25"/>
    <row r="3794" ht="15" customHeight="1" x14ac:dyDescent="0.25"/>
    <row r="3795" ht="15" customHeight="1" x14ac:dyDescent="0.25"/>
    <row r="3796" ht="15" customHeight="1" x14ac:dyDescent="0.25"/>
    <row r="3797" ht="15" customHeight="1" x14ac:dyDescent="0.25"/>
    <row r="3798" ht="15" customHeight="1" x14ac:dyDescent="0.25"/>
    <row r="3799" ht="15" customHeight="1" x14ac:dyDescent="0.25"/>
    <row r="3800" ht="15" customHeight="1" x14ac:dyDescent="0.25"/>
    <row r="3801" ht="15" customHeight="1" x14ac:dyDescent="0.25"/>
    <row r="3802" ht="15" customHeight="1" x14ac:dyDescent="0.25"/>
    <row r="3803" ht="15" customHeight="1" x14ac:dyDescent="0.25"/>
    <row r="3804" ht="15" customHeight="1" x14ac:dyDescent="0.25"/>
    <row r="3805" ht="15" customHeight="1" x14ac:dyDescent="0.25"/>
    <row r="3806" ht="15" customHeight="1" x14ac:dyDescent="0.25"/>
    <row r="3807" ht="15" customHeight="1" x14ac:dyDescent="0.25"/>
    <row r="3808" ht="15" customHeight="1" x14ac:dyDescent="0.25"/>
    <row r="3809" ht="15" customHeight="1" x14ac:dyDescent="0.25"/>
    <row r="3810" ht="15" customHeight="1" x14ac:dyDescent="0.25"/>
    <row r="3811" ht="15" customHeight="1" x14ac:dyDescent="0.25"/>
    <row r="3812" ht="15" customHeight="1" x14ac:dyDescent="0.25"/>
    <row r="3813" ht="15" customHeight="1" x14ac:dyDescent="0.25"/>
    <row r="3814" ht="15" customHeight="1" x14ac:dyDescent="0.25"/>
    <row r="3815" ht="15" customHeight="1" x14ac:dyDescent="0.25"/>
    <row r="3816" ht="15" customHeight="1" x14ac:dyDescent="0.25"/>
    <row r="3817" ht="15" customHeight="1" x14ac:dyDescent="0.25"/>
    <row r="3818" ht="15" customHeight="1" x14ac:dyDescent="0.25"/>
    <row r="3819" ht="15" customHeight="1" x14ac:dyDescent="0.25"/>
    <row r="3820" ht="15" customHeight="1" x14ac:dyDescent="0.25"/>
    <row r="3821" ht="15" customHeight="1" x14ac:dyDescent="0.25"/>
    <row r="3822" ht="15" customHeight="1" x14ac:dyDescent="0.25"/>
    <row r="3823" ht="15" customHeight="1" x14ac:dyDescent="0.25"/>
    <row r="3824" ht="15" customHeight="1" x14ac:dyDescent="0.25"/>
    <row r="3825" ht="15" customHeight="1" x14ac:dyDescent="0.25"/>
    <row r="3826" ht="15" customHeight="1" x14ac:dyDescent="0.25"/>
    <row r="3827" ht="15" customHeight="1" x14ac:dyDescent="0.25"/>
    <row r="3828" ht="15" customHeight="1" x14ac:dyDescent="0.25"/>
    <row r="3829" ht="15" customHeight="1" x14ac:dyDescent="0.25"/>
    <row r="3830" ht="15" customHeight="1" x14ac:dyDescent="0.25"/>
    <row r="3831" ht="15" customHeight="1" x14ac:dyDescent="0.25"/>
    <row r="3832" ht="15" customHeight="1" x14ac:dyDescent="0.25"/>
    <row r="3833" ht="15" customHeight="1" x14ac:dyDescent="0.25"/>
    <row r="3834" ht="15" customHeight="1" x14ac:dyDescent="0.25"/>
    <row r="3835" ht="15" customHeight="1" x14ac:dyDescent="0.25"/>
    <row r="3836" ht="15" customHeight="1" x14ac:dyDescent="0.25"/>
    <row r="3837" ht="15" customHeight="1" x14ac:dyDescent="0.25"/>
    <row r="3838" ht="15" customHeight="1" x14ac:dyDescent="0.25"/>
    <row r="3839" ht="15" customHeight="1" x14ac:dyDescent="0.25"/>
    <row r="3840" ht="15" customHeight="1" x14ac:dyDescent="0.25"/>
    <row r="3841" ht="15" customHeight="1" x14ac:dyDescent="0.25"/>
    <row r="3842" ht="15" customHeight="1" x14ac:dyDescent="0.25"/>
    <row r="3843" ht="15" customHeight="1" x14ac:dyDescent="0.25"/>
    <row r="3844" ht="15" customHeight="1" x14ac:dyDescent="0.25"/>
    <row r="3845" ht="15" customHeight="1" x14ac:dyDescent="0.25"/>
    <row r="3846" ht="15" customHeight="1" x14ac:dyDescent="0.25"/>
    <row r="3847" ht="15" customHeight="1" x14ac:dyDescent="0.25"/>
    <row r="3848" ht="15" customHeight="1" x14ac:dyDescent="0.25"/>
    <row r="3849" ht="15" customHeight="1" x14ac:dyDescent="0.25"/>
    <row r="3850" ht="15" customHeight="1" x14ac:dyDescent="0.25"/>
    <row r="3851" ht="15" customHeight="1" x14ac:dyDescent="0.25"/>
    <row r="3852" ht="15" customHeight="1" x14ac:dyDescent="0.25"/>
    <row r="3853" ht="15" customHeight="1" x14ac:dyDescent="0.25"/>
    <row r="3854" ht="15" customHeight="1" x14ac:dyDescent="0.25"/>
    <row r="3855" ht="15" customHeight="1" x14ac:dyDescent="0.25"/>
    <row r="3856" ht="15" customHeight="1" x14ac:dyDescent="0.25"/>
    <row r="3857" ht="15" customHeight="1" x14ac:dyDescent="0.25"/>
    <row r="3858" ht="15" customHeight="1" x14ac:dyDescent="0.25"/>
    <row r="3859" ht="15" customHeight="1" x14ac:dyDescent="0.25"/>
    <row r="3860" ht="15" customHeight="1" x14ac:dyDescent="0.25"/>
    <row r="3861" ht="15" customHeight="1" x14ac:dyDescent="0.25"/>
    <row r="3862" ht="15" customHeight="1" x14ac:dyDescent="0.25"/>
    <row r="3863" ht="15" customHeight="1" x14ac:dyDescent="0.25"/>
    <row r="3864" ht="15" customHeight="1" x14ac:dyDescent="0.25"/>
    <row r="3865" ht="15" customHeight="1" x14ac:dyDescent="0.25"/>
    <row r="3866" ht="15" customHeight="1" x14ac:dyDescent="0.25"/>
    <row r="3867" ht="15" customHeight="1" x14ac:dyDescent="0.25"/>
    <row r="3868" ht="15" customHeight="1" x14ac:dyDescent="0.25"/>
    <row r="3869" ht="15" customHeight="1" x14ac:dyDescent="0.25"/>
    <row r="3870" ht="15" customHeight="1" x14ac:dyDescent="0.25"/>
    <row r="3871" ht="15" customHeight="1" x14ac:dyDescent="0.25"/>
    <row r="3872" ht="15" customHeight="1" x14ac:dyDescent="0.25"/>
    <row r="3873" ht="15" customHeight="1" x14ac:dyDescent="0.25"/>
    <row r="3874" ht="15" customHeight="1" x14ac:dyDescent="0.25"/>
    <row r="3875" ht="15" customHeight="1" x14ac:dyDescent="0.25"/>
    <row r="3876" ht="15" customHeight="1" x14ac:dyDescent="0.25"/>
    <row r="3877" ht="15" customHeight="1" x14ac:dyDescent="0.25"/>
    <row r="3878" ht="15" customHeight="1" x14ac:dyDescent="0.25"/>
    <row r="3879" ht="15" customHeight="1" x14ac:dyDescent="0.25"/>
    <row r="3880" ht="15" customHeight="1" x14ac:dyDescent="0.25"/>
    <row r="3881" ht="15" customHeight="1" x14ac:dyDescent="0.25"/>
    <row r="3882" ht="15" customHeight="1" x14ac:dyDescent="0.25"/>
    <row r="3883" ht="15" customHeight="1" x14ac:dyDescent="0.25"/>
    <row r="3884" ht="15" customHeight="1" x14ac:dyDescent="0.25"/>
    <row r="3885" ht="15" customHeight="1" x14ac:dyDescent="0.25"/>
    <row r="3886" ht="15" customHeight="1" x14ac:dyDescent="0.25"/>
    <row r="3887" ht="15" customHeight="1" x14ac:dyDescent="0.25"/>
    <row r="3888" ht="15" customHeight="1" x14ac:dyDescent="0.25"/>
    <row r="3889" ht="15" customHeight="1" x14ac:dyDescent="0.25"/>
    <row r="3890" ht="15" customHeight="1" x14ac:dyDescent="0.25"/>
    <row r="3891" ht="15" customHeight="1" x14ac:dyDescent="0.25"/>
    <row r="3892" ht="15" customHeight="1" x14ac:dyDescent="0.25"/>
    <row r="3893" ht="15" customHeight="1" x14ac:dyDescent="0.25"/>
    <row r="3894" ht="15" customHeight="1" x14ac:dyDescent="0.25"/>
    <row r="3895" ht="15" customHeight="1" x14ac:dyDescent="0.25"/>
    <row r="3896" ht="15" customHeight="1" x14ac:dyDescent="0.25"/>
    <row r="3897" ht="15" customHeight="1" x14ac:dyDescent="0.25"/>
    <row r="3898" ht="15" customHeight="1" x14ac:dyDescent="0.25"/>
    <row r="3899" ht="15" customHeight="1" x14ac:dyDescent="0.25"/>
    <row r="3900" ht="15" customHeight="1" x14ac:dyDescent="0.25"/>
    <row r="3901" ht="15" customHeight="1" x14ac:dyDescent="0.25"/>
    <row r="3902" ht="15" customHeight="1" x14ac:dyDescent="0.25"/>
    <row r="3903" ht="15" customHeight="1" x14ac:dyDescent="0.25"/>
    <row r="3904" ht="15" customHeight="1" x14ac:dyDescent="0.25"/>
    <row r="3905" ht="15" customHeight="1" x14ac:dyDescent="0.25"/>
    <row r="3906" ht="15" customHeight="1" x14ac:dyDescent="0.25"/>
    <row r="3907" ht="15" customHeight="1" x14ac:dyDescent="0.25"/>
    <row r="3908" ht="15" customHeight="1" x14ac:dyDescent="0.25"/>
    <row r="3909" ht="15" customHeight="1" x14ac:dyDescent="0.25"/>
    <row r="3910" ht="15" customHeight="1" x14ac:dyDescent="0.25"/>
    <row r="3911" ht="15" customHeight="1" x14ac:dyDescent="0.25"/>
    <row r="3912" ht="15" customHeight="1" x14ac:dyDescent="0.25"/>
    <row r="3913" ht="15" customHeight="1" x14ac:dyDescent="0.25"/>
    <row r="3914" ht="15" customHeight="1" x14ac:dyDescent="0.25"/>
    <row r="3915" ht="15" customHeight="1" x14ac:dyDescent="0.25"/>
    <row r="3916" ht="15" customHeight="1" x14ac:dyDescent="0.25"/>
    <row r="3917" ht="15" customHeight="1" x14ac:dyDescent="0.25"/>
    <row r="3918" ht="15" customHeight="1" x14ac:dyDescent="0.25"/>
    <row r="3919" ht="15" customHeight="1" x14ac:dyDescent="0.25"/>
    <row r="3920" ht="15" customHeight="1" x14ac:dyDescent="0.25"/>
    <row r="3921" ht="15" customHeight="1" x14ac:dyDescent="0.25"/>
    <row r="3922" ht="15" customHeight="1" x14ac:dyDescent="0.25"/>
    <row r="3923" ht="15" customHeight="1" x14ac:dyDescent="0.25"/>
    <row r="3924" ht="15" customHeight="1" x14ac:dyDescent="0.25"/>
    <row r="3925" ht="15" customHeight="1" x14ac:dyDescent="0.25"/>
    <row r="3926" ht="15" customHeight="1" x14ac:dyDescent="0.25"/>
    <row r="3927" ht="15" customHeight="1" x14ac:dyDescent="0.25"/>
    <row r="3928" ht="15" customHeight="1" x14ac:dyDescent="0.25"/>
    <row r="3929" ht="15" customHeight="1" x14ac:dyDescent="0.25"/>
    <row r="3930" ht="15" customHeight="1" x14ac:dyDescent="0.25"/>
    <row r="3931" ht="15" customHeight="1" x14ac:dyDescent="0.25"/>
    <row r="3932" ht="15" customHeight="1" x14ac:dyDescent="0.25"/>
    <row r="3933" ht="15" customHeight="1" x14ac:dyDescent="0.25"/>
    <row r="3934" ht="15" customHeight="1" x14ac:dyDescent="0.25"/>
    <row r="3935" ht="15" customHeight="1" x14ac:dyDescent="0.25"/>
    <row r="3936" ht="15" customHeight="1" x14ac:dyDescent="0.25"/>
    <row r="3937" ht="15" customHeight="1" x14ac:dyDescent="0.25"/>
    <row r="3938" ht="15" customHeight="1" x14ac:dyDescent="0.25"/>
    <row r="3939" ht="15" customHeight="1" x14ac:dyDescent="0.25"/>
    <row r="3940" ht="15" customHeight="1" x14ac:dyDescent="0.25"/>
    <row r="3941" ht="15" customHeight="1" x14ac:dyDescent="0.25"/>
    <row r="3942" ht="15" customHeight="1" x14ac:dyDescent="0.25"/>
    <row r="3943" ht="15" customHeight="1" x14ac:dyDescent="0.25"/>
    <row r="3944" ht="15" customHeight="1" x14ac:dyDescent="0.25"/>
    <row r="3945" ht="15" customHeight="1" x14ac:dyDescent="0.25"/>
    <row r="3946" ht="15" customHeight="1" x14ac:dyDescent="0.25"/>
    <row r="3947" ht="15" customHeight="1" x14ac:dyDescent="0.25"/>
    <row r="3948" ht="15" customHeight="1" x14ac:dyDescent="0.25"/>
    <row r="3949" ht="15" customHeight="1" x14ac:dyDescent="0.25"/>
    <row r="3950" ht="15" customHeight="1" x14ac:dyDescent="0.25"/>
    <row r="3951" ht="15" customHeight="1" x14ac:dyDescent="0.25"/>
    <row r="3952" ht="15" customHeight="1" x14ac:dyDescent="0.25"/>
    <row r="3953" ht="15" customHeight="1" x14ac:dyDescent="0.25"/>
    <row r="3954" ht="15" customHeight="1" x14ac:dyDescent="0.25"/>
    <row r="3955" ht="15" customHeight="1" x14ac:dyDescent="0.25"/>
    <row r="3956" ht="15" customHeight="1" x14ac:dyDescent="0.25"/>
    <row r="3957" ht="15" customHeight="1" x14ac:dyDescent="0.25"/>
    <row r="3958" ht="15" customHeight="1" x14ac:dyDescent="0.25"/>
    <row r="3959" ht="15" customHeight="1" x14ac:dyDescent="0.25"/>
    <row r="3960" ht="15" customHeight="1" x14ac:dyDescent="0.25"/>
    <row r="3961" ht="15" customHeight="1" x14ac:dyDescent="0.25"/>
    <row r="3962" ht="15" customHeight="1" x14ac:dyDescent="0.25"/>
    <row r="3963" ht="15" customHeight="1" x14ac:dyDescent="0.25"/>
    <row r="3964" ht="15" customHeight="1" x14ac:dyDescent="0.25"/>
    <row r="3965" ht="15" customHeight="1" x14ac:dyDescent="0.25"/>
    <row r="3966" ht="15" customHeight="1" x14ac:dyDescent="0.25"/>
    <row r="3967" ht="15" customHeight="1" x14ac:dyDescent="0.25"/>
    <row r="3968" ht="15" customHeight="1" x14ac:dyDescent="0.25"/>
    <row r="3969" ht="15" customHeight="1" x14ac:dyDescent="0.25"/>
    <row r="3970" ht="15" customHeight="1" x14ac:dyDescent="0.25"/>
    <row r="3971" ht="15" customHeight="1" x14ac:dyDescent="0.25"/>
    <row r="3972" ht="15" customHeight="1" x14ac:dyDescent="0.25"/>
    <row r="3973" ht="15" customHeight="1" x14ac:dyDescent="0.25"/>
    <row r="3974" ht="15" customHeight="1" x14ac:dyDescent="0.25"/>
    <row r="3975" ht="15" customHeight="1" x14ac:dyDescent="0.25"/>
    <row r="3976" ht="15" customHeight="1" x14ac:dyDescent="0.25"/>
    <row r="3977" ht="15" customHeight="1" x14ac:dyDescent="0.25"/>
    <row r="3978" ht="15" customHeight="1" x14ac:dyDescent="0.25"/>
    <row r="3979" ht="15" customHeight="1" x14ac:dyDescent="0.25"/>
    <row r="3980" ht="15" customHeight="1" x14ac:dyDescent="0.25"/>
    <row r="3981" ht="15" customHeight="1" x14ac:dyDescent="0.25"/>
    <row r="3982" ht="15" customHeight="1" x14ac:dyDescent="0.25"/>
    <row r="3983" ht="15" customHeight="1" x14ac:dyDescent="0.25"/>
    <row r="3984" ht="15" customHeight="1" x14ac:dyDescent="0.25"/>
    <row r="3985" ht="15" customHeight="1" x14ac:dyDescent="0.25"/>
    <row r="3986" ht="15" customHeight="1" x14ac:dyDescent="0.25"/>
    <row r="3987" ht="15" customHeight="1" x14ac:dyDescent="0.25"/>
    <row r="3988" ht="15" customHeight="1" x14ac:dyDescent="0.25"/>
    <row r="3989" ht="15" customHeight="1" x14ac:dyDescent="0.25"/>
    <row r="3990" ht="15" customHeight="1" x14ac:dyDescent="0.25"/>
    <row r="3991" ht="15" customHeight="1" x14ac:dyDescent="0.25"/>
    <row r="3992" ht="15" customHeight="1" x14ac:dyDescent="0.25"/>
    <row r="3993" ht="15" customHeight="1" x14ac:dyDescent="0.25"/>
    <row r="3994" ht="15" customHeight="1" x14ac:dyDescent="0.25"/>
    <row r="3995" ht="15" customHeight="1" x14ac:dyDescent="0.25"/>
    <row r="3996" ht="15" customHeight="1" x14ac:dyDescent="0.25"/>
    <row r="3997" ht="15" customHeight="1" x14ac:dyDescent="0.25"/>
    <row r="3998" ht="15" customHeight="1" x14ac:dyDescent="0.25"/>
    <row r="3999" ht="15" customHeight="1" x14ac:dyDescent="0.25"/>
    <row r="4000" ht="15" customHeight="1" x14ac:dyDescent="0.25"/>
    <row r="4001" ht="15" customHeight="1" x14ac:dyDescent="0.25"/>
    <row r="4002" ht="15" customHeight="1" x14ac:dyDescent="0.25"/>
    <row r="4003" ht="15" customHeight="1" x14ac:dyDescent="0.25"/>
    <row r="4004" ht="15" customHeight="1" x14ac:dyDescent="0.25"/>
    <row r="4005" ht="15" customHeight="1" x14ac:dyDescent="0.25"/>
    <row r="4006" ht="15" customHeight="1" x14ac:dyDescent="0.25"/>
    <row r="4007" ht="15" customHeight="1" x14ac:dyDescent="0.25"/>
    <row r="4008" ht="15" customHeight="1" x14ac:dyDescent="0.25"/>
    <row r="4009" ht="15" customHeight="1" x14ac:dyDescent="0.25"/>
    <row r="4010" ht="15" customHeight="1" x14ac:dyDescent="0.25"/>
    <row r="4011" ht="15" customHeight="1" x14ac:dyDescent="0.25"/>
    <row r="4012" ht="15" customHeight="1" x14ac:dyDescent="0.25"/>
    <row r="4013" ht="15" customHeight="1" x14ac:dyDescent="0.25"/>
    <row r="4014" ht="15" customHeight="1" x14ac:dyDescent="0.25"/>
  </sheetData>
  <autoFilter ref="B13:C64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1:AJ14 AK1:AO12 AK14:AO14 AM15:AO64 AP1:IV64 A15:B64 S15:U64 AC15:AF64 X15:Z64 A65:XFD65536">
    <cfRule type="expression" priority="1221" stopIfTrue="1">
      <formula>largo</formula>
    </cfRule>
    <cfRule type="cellIs" dxfId="5" priority="1222" stopIfTrue="1" operator="equal">
      <formula>FALSE</formula>
    </cfRule>
  </conditionalFormatting>
  <dataValidations xWindow="583" yWindow="366" count="16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J16:AL64 AA15:AB64 V15:W64 O15:R64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64">
      <formula1>$AX$14:$AX$20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64">
      <formula1>$AT$14:$AT$15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21:E64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21:F64"/>
    <dataValidation allowBlank="1" showInputMessage="1" showErrorMessage="1" promptTitle="ESTABLECIMIENTO EDUCATIVO" prompt="Escriba el nombre del establecimiento educativo en el que labora el docente evaluado." sqref="G15:G64"/>
    <dataValidation allowBlank="1" showInputMessage="1" showErrorMessage="1" promptTitle="Código DANE" prompt="Escriba el código DANE del establecimiento educativo en el que labora el docente evaluado." sqref="H15:H64"/>
    <dataValidation type="list" allowBlank="1" showInputMessage="1" showErrorMessage="1" promptTitle="ZONA" prompt="Seleccione la zona en la que se ubica el establecimiento educativo." sqref="I15:I64">
      <formula1>$AU$14:$AU$15</formula1>
    </dataValidation>
    <dataValidation type="list" allowBlank="1" showInputMessage="1" showErrorMessage="1" promptTitle="NIVEL" prompt="Seleccione el nivel en el que enseña el docente evaluado." sqref="K15:K52 K59:K64">
      <formula1>$AW$14:$AW$16</formula1>
    </dataValidation>
    <dataValidation allowBlank="1" showInputMessage="1" showErrorMessage="1" promptTitle="ENTIDAD TERRITORIAL CERTIFICADA" prompt="Escriba el nombre de la entidad territorial certificada." sqref="B15:B64"/>
    <dataValidation allowBlank="1" showInputMessage="1" showErrorMessage="1" promptTitle="MUNICIPIO" prompt="Escriba el nombre del municipio en el que labora el docente evaluado." sqref="C15:C64"/>
    <dataValidation type="list" allowBlank="1" showInputMessage="1" showErrorMessage="1" promptTitle="ÁREA" prompt="Seleccione el área en la que se desempeña el docente evaluado." sqref="J15:J64">
      <formula1>$AV$14:$AV$34</formula1>
    </dataValidation>
    <dataValidation allowBlank="1" showInputMessage="1" showErrorMessage="1" promptTitle="Ponderación áreas de gestión" prompt="RECUERDE QUE LA SUMA DE LAS PONDERACIONES DE LAS ÁREAS DE GESTIÓN SIEMPRE DEBE SER IGUAL A 70." sqref="L15:N64"/>
    <dataValidation allowBlank="1" showInputMessage="1" showErrorMessage="1" prompt="Digite los apellidos y nombres como aparecen en el documento de identidad" sqref="F15:F20"/>
    <dataValidation type="whole" operator="greaterThan" allowBlank="1" showInputMessage="1" showErrorMessage="1" prompt="Digite el numero de cédula sin puntos ni comas." sqref="E16:E20">
      <formula1>1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AA1:AB1 O4:R5 V4:W5 O1:R1 AA4:AB5 V1:W1 AN15:AN64 AD15:AD64 AE15:AE64 Y15:Z20 T15:U23 T25:U64 Y22:Z64 Y21" emptyCellReference="1"/>
    <ignoredError sqref="AR15:AR64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BA25"/>
  <sheetViews>
    <sheetView showRowColHeaders="0" showZeros="0" topLeftCell="A13" zoomScaleNormal="100" zoomScaleSheetLayoutView="100" workbookViewId="0">
      <pane xSplit="5" ySplit="2" topLeftCell="AO15" activePane="bottomRight" state="frozen"/>
      <selection activeCell="A13" sqref="A13"/>
      <selection pane="topRight" activeCell="F13" sqref="F13"/>
      <selection pane="bottomLeft" activeCell="A15" sqref="A15"/>
      <selection pane="bottomRight" activeCell="AV15" sqref="AV15"/>
    </sheetView>
  </sheetViews>
  <sheetFormatPr baseColWidth="10" defaultColWidth="0" defaultRowHeight="0" customHeight="1" zeroHeight="1" x14ac:dyDescent="0.25"/>
  <cols>
    <col min="1" max="1" width="8.6640625" style="150" customWidth="1"/>
    <col min="2" max="3" width="37.44140625" style="161" customWidth="1"/>
    <col min="4" max="4" width="13.77734375" style="147" customWidth="1"/>
    <col min="5" max="5" width="16.6640625" style="148" customWidth="1"/>
    <col min="6" max="7" width="45.6640625" style="149" customWidth="1"/>
    <col min="8" max="8" width="23.21875" style="150" customWidth="1"/>
    <col min="9" max="9" width="6.88671875" style="147" bestFit="1" customWidth="1"/>
    <col min="10" max="10" width="39.33203125" style="147" customWidth="1"/>
    <col min="11" max="14" width="10.6640625" style="147" customWidth="1"/>
    <col min="15" max="16" width="13.77734375" style="106" customWidth="1"/>
    <col min="17" max="17" width="13.77734375" style="106" hidden="1" customWidth="1"/>
    <col min="18" max="21" width="13.77734375" style="106" customWidth="1"/>
    <col min="22" max="22" width="13.77734375" style="106" hidden="1" customWidth="1"/>
    <col min="23" max="26" width="13.77734375" style="106" customWidth="1"/>
    <col min="27" max="27" width="13.77734375" style="106" hidden="1" customWidth="1"/>
    <col min="28" max="31" width="13.77734375" style="106" customWidth="1"/>
    <col min="32" max="32" width="13.77734375" style="106" hidden="1" customWidth="1"/>
    <col min="33" max="34" width="13.77734375" style="106" customWidth="1"/>
    <col min="35" max="35" width="10.5546875" style="144" customWidth="1"/>
    <col min="36" max="38" width="20.77734375" style="106" customWidth="1"/>
    <col min="39" max="41" width="15.109375" style="106" customWidth="1"/>
    <col min="42" max="42" width="12.6640625" style="106" hidden="1" customWidth="1"/>
    <col min="43" max="44" width="18.77734375" style="144" customWidth="1"/>
    <col min="45" max="45" width="16.6640625" style="144" hidden="1" customWidth="1"/>
    <col min="46" max="46" width="16.6640625" style="162" customWidth="1"/>
    <col min="47" max="47" width="20" style="108" customWidth="1"/>
    <col min="48" max="48" width="0.21875" style="178" customWidth="1"/>
    <col min="49" max="49" width="9.6640625" style="147" hidden="1" customWidth="1"/>
    <col min="50" max="50" width="5.77734375" style="147" hidden="1" customWidth="1"/>
    <col min="51" max="51" width="6.88671875" style="1" hidden="1" customWidth="1"/>
    <col min="52" max="52" width="11.21875" style="1" hidden="1" customWidth="1"/>
    <col min="53" max="53" width="19.33203125" style="147" hidden="1" customWidth="1"/>
    <col min="54" max="16384" width="0" style="147" hidden="1"/>
  </cols>
  <sheetData>
    <row r="1" spans="1:53" s="158" customFormat="1" ht="13.8" hidden="1" x14ac:dyDescent="0.25">
      <c r="A1" s="97"/>
      <c r="B1" s="157"/>
      <c r="C1" s="157"/>
      <c r="D1" s="91"/>
      <c r="E1" s="84"/>
      <c r="F1" s="85"/>
      <c r="G1" s="85"/>
      <c r="H1" s="188" t="s">
        <v>36</v>
      </c>
      <c r="I1" s="158">
        <f>COUNTIF($I$15:$I$25,"Rural")</f>
        <v>1</v>
      </c>
      <c r="J1" s="91">
        <f>COUNTIF($J$15:$J$25,"Coordinador")</f>
        <v>0</v>
      </c>
      <c r="K1" s="85" t="s">
        <v>68</v>
      </c>
      <c r="L1" s="98"/>
      <c r="M1" s="98"/>
      <c r="N1" s="98" t="s">
        <v>54</v>
      </c>
      <c r="O1" s="97">
        <f>COUNT(O15:O25)</f>
        <v>1</v>
      </c>
      <c r="P1" s="97">
        <f>COUNT(P15:P25)</f>
        <v>1</v>
      </c>
      <c r="Q1" s="97"/>
      <c r="R1" s="97">
        <f>COUNT(R15:R25)</f>
        <v>1</v>
      </c>
      <c r="S1" s="97"/>
      <c r="T1" s="97">
        <f>COUNT(T15:T25)</f>
        <v>1</v>
      </c>
      <c r="U1" s="97">
        <f>COUNT(U15:U25)</f>
        <v>1</v>
      </c>
      <c r="V1" s="97"/>
      <c r="W1" s="97">
        <f>COUNT(W15:W25)</f>
        <v>1</v>
      </c>
      <c r="X1" s="97"/>
      <c r="Y1" s="97">
        <f>COUNT(Y15:Y25)</f>
        <v>1</v>
      </c>
      <c r="Z1" s="97">
        <f>COUNT(Z15:Z25)</f>
        <v>1</v>
      </c>
      <c r="AA1" s="97"/>
      <c r="AB1" s="97">
        <f>COUNT(AB15:AB25)</f>
        <v>1</v>
      </c>
      <c r="AC1" s="97"/>
      <c r="AD1" s="97">
        <f>COUNT(AD15:AD25)</f>
        <v>1</v>
      </c>
      <c r="AE1" s="97">
        <f>COUNT(AE15:AE25)</f>
        <v>1</v>
      </c>
      <c r="AF1" s="97"/>
      <c r="AG1" s="97">
        <f>COUNT(AG15:AG25)</f>
        <v>1</v>
      </c>
      <c r="AH1" s="97" t="s">
        <v>128</v>
      </c>
      <c r="AI1" s="97">
        <f t="shared" ref="AI1:AI7" si="0">SUM(AJ1:AL1)</f>
        <v>1</v>
      </c>
      <c r="AJ1" s="97">
        <f>COUNTIF(AJ15:AJ25,"Liderazgo")</f>
        <v>0</v>
      </c>
      <c r="AK1" s="97">
        <f>COUNTIF(AK15:AK25,"Liderazgo")</f>
        <v>0</v>
      </c>
      <c r="AL1" s="97">
        <f>COUNTIF(AL15:AL25,"Liderazgo")</f>
        <v>1</v>
      </c>
      <c r="AM1" s="97">
        <f>COUNT(AM15:AM25)</f>
        <v>1</v>
      </c>
      <c r="AN1" s="97">
        <f>COUNT(AN15:AN25)</f>
        <v>1</v>
      </c>
      <c r="AO1" s="97">
        <f>COUNT(AO15:AO25)</f>
        <v>1</v>
      </c>
      <c r="AP1" s="97"/>
      <c r="AQ1" s="97">
        <f>COUNT(AQ15:AQ25)</f>
        <v>1</v>
      </c>
      <c r="AR1" s="97"/>
      <c r="AS1" s="97"/>
      <c r="AT1" s="97">
        <f>COUNT(AT15:AT25)</f>
        <v>1</v>
      </c>
      <c r="AU1" s="91">
        <f>COUNTIF(AU15:AU25, "NO SATISFACTORIO")</f>
        <v>0</v>
      </c>
      <c r="AV1" s="176"/>
      <c r="AY1" s="91"/>
      <c r="AZ1" s="91"/>
    </row>
    <row r="2" spans="1:53" s="158" customFormat="1" ht="13.8" hidden="1" x14ac:dyDescent="0.25">
      <c r="A2" s="97"/>
      <c r="B2" s="157"/>
      <c r="C2" s="157"/>
      <c r="D2" s="91"/>
      <c r="E2" s="84"/>
      <c r="F2" s="85"/>
      <c r="G2" s="85"/>
      <c r="H2" s="188" t="s">
        <v>37</v>
      </c>
      <c r="I2" s="158">
        <f>COUNTIF($I$15:$I$25,"Urbana")</f>
        <v>0</v>
      </c>
      <c r="J2" s="91">
        <f>COUNTIF($J$15:$J$25,"Director Rural")</f>
        <v>0</v>
      </c>
      <c r="K2" s="85" t="s">
        <v>152</v>
      </c>
      <c r="L2" s="99"/>
      <c r="M2" s="99"/>
      <c r="N2" s="99" t="s">
        <v>55</v>
      </c>
      <c r="O2" s="100">
        <f>AVERAGE(O15:O25)</f>
        <v>92</v>
      </c>
      <c r="P2" s="100">
        <f>AVERAGE(P15:P25)</f>
        <v>91</v>
      </c>
      <c r="Q2" s="100"/>
      <c r="R2" s="100">
        <f>AVERAGE(R15:R25)</f>
        <v>91.5</v>
      </c>
      <c r="S2" s="100"/>
      <c r="T2" s="100">
        <f>AVERAGE(T15:T25)</f>
        <v>92</v>
      </c>
      <c r="U2" s="100">
        <f>AVERAGE(U15:U25)</f>
        <v>93</v>
      </c>
      <c r="V2" s="100"/>
      <c r="W2" s="100">
        <f>AVERAGE(W15:W25)</f>
        <v>92.5</v>
      </c>
      <c r="X2" s="100"/>
      <c r="Y2" s="100">
        <f>AVERAGE(Y15:Y25)</f>
        <v>95</v>
      </c>
      <c r="Z2" s="100">
        <f>AVERAGE(Z15:Z25)</f>
        <v>91</v>
      </c>
      <c r="AA2" s="100"/>
      <c r="AB2" s="100">
        <f>AVERAGE(AB15:AB25)</f>
        <v>93</v>
      </c>
      <c r="AC2" s="100"/>
      <c r="AD2" s="100">
        <f>AVERAGE(AD15:AD25)</f>
        <v>95</v>
      </c>
      <c r="AE2" s="100">
        <f>AVERAGE(AE15:AE25)</f>
        <v>93</v>
      </c>
      <c r="AF2" s="100"/>
      <c r="AG2" s="100">
        <f>AVERAGE(AG15:AG25)</f>
        <v>94</v>
      </c>
      <c r="AH2" s="100" t="s">
        <v>129</v>
      </c>
      <c r="AI2" s="97">
        <f t="shared" si="0"/>
        <v>0</v>
      </c>
      <c r="AJ2" s="97">
        <f>COUNTIF(AJ15:AJ25,"Comunicación y relaciones")</f>
        <v>0</v>
      </c>
      <c r="AK2" s="97">
        <f>COUNTIF(AK15:AK25,"Comunicación y relaciones")</f>
        <v>0</v>
      </c>
      <c r="AL2" s="97">
        <f>COUNTIF(AL15:AL25,"Comunicación y relaciones")</f>
        <v>0</v>
      </c>
      <c r="AM2" s="100">
        <f>AVERAGE(AM15:AM25)</f>
        <v>94</v>
      </c>
      <c r="AN2" s="100">
        <f>AVERAGE(AN15:AN25)</f>
        <v>95</v>
      </c>
      <c r="AO2" s="100">
        <f>AVERAGE(AO15:AO25)</f>
        <v>95</v>
      </c>
      <c r="AP2" s="100"/>
      <c r="AQ2" s="100">
        <f>AVERAGE(AQ15:AQ25)</f>
        <v>94.666666666666671</v>
      </c>
      <c r="AR2" s="100"/>
      <c r="AS2" s="100"/>
      <c r="AT2" s="100">
        <f>AVERAGE(AT15:AT25)</f>
        <v>93.15</v>
      </c>
      <c r="AU2" s="91">
        <f>COUNTIF(AU15:AU25, "SATISFACTORIO")</f>
        <v>0</v>
      </c>
      <c r="AV2" s="177"/>
      <c r="AY2" s="91"/>
      <c r="AZ2" s="91"/>
    </row>
    <row r="3" spans="1:53" s="158" customFormat="1" ht="13.8" hidden="1" x14ac:dyDescent="0.25">
      <c r="A3" s="97"/>
      <c r="B3" s="157"/>
      <c r="C3" s="157"/>
      <c r="D3" s="91"/>
      <c r="E3" s="84"/>
      <c r="F3" s="85"/>
      <c r="G3" s="85"/>
      <c r="H3" s="97"/>
      <c r="J3" s="91">
        <f>COUNTIF($J$15:$J$25,"Rector")</f>
        <v>1</v>
      </c>
      <c r="K3" s="85" t="s">
        <v>51</v>
      </c>
      <c r="L3" s="99"/>
      <c r="M3" s="99"/>
      <c r="N3" s="99" t="s">
        <v>63</v>
      </c>
      <c r="O3" s="100" t="b">
        <f>IF(O1&gt;1, STDEV(O15:O25))</f>
        <v>0</v>
      </c>
      <c r="P3" s="100" t="b">
        <f>IF(P1&gt;1, STDEV(P15:P25))</f>
        <v>0</v>
      </c>
      <c r="Q3" s="100"/>
      <c r="R3" s="100" t="b">
        <f>IF(R1&gt;1, STDEV(R15:R25))</f>
        <v>0</v>
      </c>
      <c r="S3" s="100"/>
      <c r="T3" s="100" t="b">
        <f>IF(T1&gt;1, STDEV(T15:T25))</f>
        <v>0</v>
      </c>
      <c r="U3" s="100" t="b">
        <f>IF(U1&gt;1, STDEV(U15:U25))</f>
        <v>0</v>
      </c>
      <c r="V3" s="100"/>
      <c r="W3" s="100" t="b">
        <f>IF(W1&gt;1, STDEV(W15:W25))</f>
        <v>0</v>
      </c>
      <c r="X3" s="100"/>
      <c r="Y3" s="100" t="b">
        <f>IF(Y1&gt;1, STDEV(Y15:Y25))</f>
        <v>0</v>
      </c>
      <c r="Z3" s="100" t="b">
        <f>IF(Z1&gt;1, STDEV(Z15:Z25))</f>
        <v>0</v>
      </c>
      <c r="AA3" s="100"/>
      <c r="AB3" s="100" t="b">
        <f>IF(AB1&gt;1, STDEV(AB15:AB25))</f>
        <v>0</v>
      </c>
      <c r="AC3" s="100"/>
      <c r="AD3" s="100" t="b">
        <f>IF(AD1&gt;1, STDEV(AD15:AD25))</f>
        <v>0</v>
      </c>
      <c r="AE3" s="100" t="b">
        <f>IF(AE1&gt;1, STDEV(AE15:AE25))</f>
        <v>0</v>
      </c>
      <c r="AF3" s="100"/>
      <c r="AG3" s="100" t="b">
        <f>IF(AG1&gt;1, STDEV(AG15:AG25))</f>
        <v>0</v>
      </c>
      <c r="AH3" s="100" t="s">
        <v>130</v>
      </c>
      <c r="AI3" s="97">
        <f t="shared" si="0"/>
        <v>1</v>
      </c>
      <c r="AJ3" s="97">
        <f>COUNTIF(AJ15:AJ25,"Trabajo en equipo")</f>
        <v>0</v>
      </c>
      <c r="AK3" s="97">
        <f>COUNTIF(AK15:AK25,"Trabajo en equipo")</f>
        <v>1</v>
      </c>
      <c r="AL3" s="97">
        <f>COUNTIF(AL15:AL25,"Trabajo en equipo")</f>
        <v>0</v>
      </c>
      <c r="AM3" s="100" t="b">
        <f>IF(AM1&gt;1, STDEV(AM15:AM25))</f>
        <v>0</v>
      </c>
      <c r="AN3" s="100" t="b">
        <f>IF(AN1&gt;1, STDEV(AN15:AN25))</f>
        <v>0</v>
      </c>
      <c r="AO3" s="100" t="b">
        <f>IF(AO1&gt;1, STDEV(AO15:AO25))</f>
        <v>0</v>
      </c>
      <c r="AP3" s="100"/>
      <c r="AQ3" s="100" t="b">
        <f>IF(AQ1&gt;1, STDEV(AQ15:AQ25))</f>
        <v>0</v>
      </c>
      <c r="AR3" s="100"/>
      <c r="AS3" s="100"/>
      <c r="AT3" s="100" t="b">
        <f>IF(AT1&gt;1, STDEV(AT15:AT25))</f>
        <v>0</v>
      </c>
      <c r="AU3" s="91">
        <f>COUNTIF(AU15:AU25, "SOBRESALIENTE")</f>
        <v>1</v>
      </c>
      <c r="AV3" s="177"/>
      <c r="AY3" s="91"/>
      <c r="AZ3" s="91"/>
    </row>
    <row r="4" spans="1:53" s="158" customFormat="1" ht="13.8" hidden="1" x14ac:dyDescent="0.25">
      <c r="A4" s="97"/>
      <c r="B4" s="157"/>
      <c r="C4" s="157"/>
      <c r="D4" s="91"/>
      <c r="E4" s="84"/>
      <c r="F4" s="85"/>
      <c r="G4" s="85"/>
      <c r="H4" s="97"/>
      <c r="I4" s="99"/>
      <c r="J4" s="91"/>
      <c r="K4" s="99"/>
      <c r="L4" s="99"/>
      <c r="M4" s="99"/>
      <c r="N4" s="99" t="s">
        <v>65</v>
      </c>
      <c r="O4" s="100">
        <f>MIN(O15:O25)</f>
        <v>92</v>
      </c>
      <c r="P4" s="100">
        <f>MIN(P15:P25)</f>
        <v>91</v>
      </c>
      <c r="Q4" s="100"/>
      <c r="R4" s="100">
        <f>MIN(R15:R25)</f>
        <v>91.5</v>
      </c>
      <c r="S4" s="100"/>
      <c r="T4" s="100">
        <f>MIN(T15:T25)</f>
        <v>92</v>
      </c>
      <c r="U4" s="100">
        <f>MIN(U15:U25)</f>
        <v>93</v>
      </c>
      <c r="V4" s="100"/>
      <c r="W4" s="100">
        <f>MIN(W15:W25)</f>
        <v>92.5</v>
      </c>
      <c r="X4" s="100"/>
      <c r="Y4" s="100">
        <f>MIN(Y15:Y25)</f>
        <v>95</v>
      </c>
      <c r="Z4" s="100">
        <f>MIN(Z15:Z25)</f>
        <v>91</v>
      </c>
      <c r="AA4" s="100"/>
      <c r="AB4" s="100">
        <f>MIN(AB15:AB25)</f>
        <v>93</v>
      </c>
      <c r="AC4" s="100"/>
      <c r="AD4" s="100">
        <f>MIN(AD15:AD25)</f>
        <v>95</v>
      </c>
      <c r="AE4" s="100">
        <f>MIN(AE15:AE25)</f>
        <v>93</v>
      </c>
      <c r="AF4" s="100"/>
      <c r="AG4" s="100">
        <f>MIN(AG15:AG25)</f>
        <v>94</v>
      </c>
      <c r="AH4" s="100" t="s">
        <v>131</v>
      </c>
      <c r="AI4" s="97">
        <f t="shared" si="0"/>
        <v>0</v>
      </c>
      <c r="AJ4" s="97">
        <f>COUNTIF(AJ15:AJ25,"Negociación y mediación")</f>
        <v>0</v>
      </c>
      <c r="AK4" s="97">
        <f>COUNTIF(AK15:AK25,"Negociación y mediación")</f>
        <v>0</v>
      </c>
      <c r="AL4" s="97">
        <f>COUNTIF(AL15:AL25,"Negociación y mediación")</f>
        <v>0</v>
      </c>
      <c r="AM4" s="100">
        <f>MIN(AM15:AM25)</f>
        <v>94</v>
      </c>
      <c r="AN4" s="100">
        <f>MIN(AN15:AN25)</f>
        <v>95</v>
      </c>
      <c r="AO4" s="100">
        <f>MIN(AO15:AO25)</f>
        <v>95</v>
      </c>
      <c r="AP4" s="100"/>
      <c r="AQ4" s="100">
        <f>MIN(AQ15:AQ25)</f>
        <v>94.666666666666671</v>
      </c>
      <c r="AR4" s="100"/>
      <c r="AS4" s="100"/>
      <c r="AT4" s="100">
        <f>MIN(AT15:AT25)</f>
        <v>93.15</v>
      </c>
      <c r="AU4" s="91"/>
      <c r="AV4" s="177"/>
      <c r="AY4" s="91"/>
      <c r="AZ4" s="91"/>
    </row>
    <row r="5" spans="1:53" s="158" customFormat="1" ht="13.8" hidden="1" x14ac:dyDescent="0.25">
      <c r="A5" s="97"/>
      <c r="B5" s="157"/>
      <c r="C5" s="157"/>
      <c r="D5" s="91"/>
      <c r="E5" s="84"/>
      <c r="F5" s="85"/>
      <c r="G5" s="85"/>
      <c r="H5" s="97"/>
      <c r="I5" s="99"/>
      <c r="J5" s="91"/>
      <c r="K5" s="99"/>
      <c r="L5" s="99"/>
      <c r="M5" s="99"/>
      <c r="N5" s="99" t="s">
        <v>66</v>
      </c>
      <c r="O5" s="100">
        <f>MAX(O15:O25)</f>
        <v>92</v>
      </c>
      <c r="P5" s="100">
        <f>MAX(P15:P25)</f>
        <v>91</v>
      </c>
      <c r="Q5" s="100"/>
      <c r="R5" s="100">
        <f>MAX(R15:R25)</f>
        <v>91.5</v>
      </c>
      <c r="S5" s="100"/>
      <c r="T5" s="100">
        <f>MAX(T15:T25)</f>
        <v>92</v>
      </c>
      <c r="U5" s="100">
        <f>MAX(U15:U25)</f>
        <v>93</v>
      </c>
      <c r="V5" s="100"/>
      <c r="W5" s="100">
        <f>MAX(W15:W25)</f>
        <v>92.5</v>
      </c>
      <c r="X5" s="100"/>
      <c r="Y5" s="100">
        <f>MAX(Y15:Y25)</f>
        <v>95</v>
      </c>
      <c r="Z5" s="100">
        <f>MAX(Z15:Z25)</f>
        <v>91</v>
      </c>
      <c r="AA5" s="100"/>
      <c r="AB5" s="100">
        <f>MAX(AB15:AB25)</f>
        <v>93</v>
      </c>
      <c r="AC5" s="100"/>
      <c r="AD5" s="100">
        <f>MAX(AD15:AD25)</f>
        <v>95</v>
      </c>
      <c r="AE5" s="100">
        <f>MAX(AE15:AE25)</f>
        <v>93</v>
      </c>
      <c r="AF5" s="100"/>
      <c r="AG5" s="100">
        <f>MAX(AG15:AG25)</f>
        <v>94</v>
      </c>
      <c r="AH5" s="100" t="s">
        <v>132</v>
      </c>
      <c r="AI5" s="97">
        <f t="shared" si="0"/>
        <v>1</v>
      </c>
      <c r="AJ5" s="97">
        <f>COUNTIF(AJ15:AJ25,"Compromiso social")</f>
        <v>1</v>
      </c>
      <c r="AK5" s="97">
        <f>COUNTIF(AK15:AK25,"Compromiso social")</f>
        <v>0</v>
      </c>
      <c r="AL5" s="97">
        <f>COUNTIF(AL15:AL25,"Compromiso social")</f>
        <v>0</v>
      </c>
      <c r="AM5" s="100">
        <f>MAX(AM15:AM25)</f>
        <v>94</v>
      </c>
      <c r="AN5" s="100">
        <f>MAX(AN15:AN25)</f>
        <v>95</v>
      </c>
      <c r="AO5" s="100">
        <f>MAX(AO15:AO25)</f>
        <v>95</v>
      </c>
      <c r="AP5" s="100"/>
      <c r="AQ5" s="100">
        <f>MAX(AQ15:AQ25)</f>
        <v>94.666666666666671</v>
      </c>
      <c r="AR5" s="100"/>
      <c r="AS5" s="100"/>
      <c r="AT5" s="100">
        <f>MAX(AT15:AT25)</f>
        <v>93.15</v>
      </c>
      <c r="AU5" s="91"/>
      <c r="AV5" s="177"/>
      <c r="AY5" s="91"/>
      <c r="AZ5" s="91"/>
    </row>
    <row r="6" spans="1:53" s="158" customFormat="1" ht="13.8" hidden="1" x14ac:dyDescent="0.25">
      <c r="A6" s="97"/>
      <c r="B6" s="157"/>
      <c r="C6" s="157"/>
      <c r="D6" s="91"/>
      <c r="E6" s="84"/>
      <c r="F6" s="85"/>
      <c r="G6" s="85"/>
      <c r="H6" s="97"/>
      <c r="I6" s="99"/>
      <c r="J6" s="91"/>
      <c r="K6" s="99"/>
      <c r="L6" s="99"/>
      <c r="M6" s="99"/>
      <c r="N6" s="99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 t="s">
        <v>133</v>
      </c>
      <c r="AI6" s="97">
        <f t="shared" si="0"/>
        <v>0</v>
      </c>
      <c r="AJ6" s="97">
        <f>COUNTIF(AJ15:AJ25,"Iniciativa")</f>
        <v>0</v>
      </c>
      <c r="AK6" s="97">
        <f>COUNTIF(AK15:AK25,"Iniciativa")</f>
        <v>0</v>
      </c>
      <c r="AL6" s="97">
        <f>COUNTIF(AL15:AL25,"Iniciativa")</f>
        <v>0</v>
      </c>
      <c r="AM6" s="100"/>
      <c r="AN6" s="100"/>
      <c r="AO6" s="100"/>
      <c r="AP6" s="100"/>
      <c r="AQ6" s="100"/>
      <c r="AR6" s="100"/>
      <c r="AS6" s="100"/>
      <c r="AT6" s="100"/>
      <c r="AU6" s="91"/>
      <c r="AV6" s="177"/>
      <c r="AY6" s="91"/>
      <c r="AZ6" s="91"/>
    </row>
    <row r="7" spans="1:53" s="158" customFormat="1" ht="13.8" hidden="1" x14ac:dyDescent="0.25">
      <c r="A7" s="97"/>
      <c r="B7" s="157"/>
      <c r="C7" s="157"/>
      <c r="D7" s="91"/>
      <c r="E7" s="84"/>
      <c r="F7" s="85"/>
      <c r="G7" s="85"/>
      <c r="H7" s="97"/>
      <c r="I7" s="99"/>
      <c r="J7" s="91"/>
      <c r="K7" s="99"/>
      <c r="L7" s="99"/>
      <c r="M7" s="99"/>
      <c r="N7" s="99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 t="s">
        <v>134</v>
      </c>
      <c r="AI7" s="97">
        <f t="shared" si="0"/>
        <v>0</v>
      </c>
      <c r="AJ7" s="97">
        <f>COUNTIF(AJ15:AJ25,"Orientación al logro")</f>
        <v>0</v>
      </c>
      <c r="AK7" s="97">
        <f>COUNTIF(AK15:AK25,"Orientación al logro")</f>
        <v>0</v>
      </c>
      <c r="AL7" s="97">
        <f>COUNTIF(AL15:AL25,"Orientación al logro")</f>
        <v>0</v>
      </c>
      <c r="AM7" s="100"/>
      <c r="AN7" s="100"/>
      <c r="AO7" s="100"/>
      <c r="AP7" s="100"/>
      <c r="AQ7" s="100"/>
      <c r="AR7" s="100"/>
      <c r="AS7" s="100"/>
      <c r="AT7" s="100"/>
      <c r="AU7" s="91"/>
      <c r="AV7" s="177"/>
      <c r="AY7" s="91"/>
      <c r="AZ7" s="91"/>
    </row>
    <row r="8" spans="1:53" s="158" customFormat="1" ht="13.8" hidden="1" x14ac:dyDescent="0.25">
      <c r="A8" s="97"/>
      <c r="B8" s="157"/>
      <c r="C8" s="157"/>
      <c r="D8" s="91"/>
      <c r="E8" s="84"/>
      <c r="F8" s="85"/>
      <c r="G8" s="85"/>
      <c r="H8" s="97"/>
      <c r="I8" s="99"/>
      <c r="J8" s="91"/>
      <c r="K8" s="99"/>
      <c r="L8" s="99"/>
      <c r="M8" s="99"/>
      <c r="N8" s="99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91"/>
      <c r="AV8" s="177"/>
      <c r="AY8" s="91"/>
      <c r="AZ8" s="91"/>
    </row>
    <row r="9" spans="1:53" s="158" customFormat="1" ht="13.8" hidden="1" x14ac:dyDescent="0.25">
      <c r="A9" s="97"/>
      <c r="B9" s="157"/>
      <c r="C9" s="157"/>
      <c r="D9" s="91"/>
      <c r="E9" s="84"/>
      <c r="F9" s="85"/>
      <c r="G9" s="85"/>
      <c r="H9" s="97"/>
      <c r="I9" s="99"/>
      <c r="J9" s="91"/>
      <c r="K9" s="99"/>
      <c r="L9" s="99"/>
      <c r="M9" s="99"/>
      <c r="N9" s="99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91"/>
      <c r="AV9" s="177"/>
      <c r="AY9" s="91"/>
      <c r="AZ9" s="91"/>
    </row>
    <row r="10" spans="1:53" s="158" customFormat="1" ht="13.8" hidden="1" x14ac:dyDescent="0.25">
      <c r="A10" s="97"/>
      <c r="B10" s="157"/>
      <c r="C10" s="157"/>
      <c r="D10" s="91"/>
      <c r="E10" s="84"/>
      <c r="F10" s="85"/>
      <c r="G10" s="85"/>
      <c r="H10" s="97"/>
      <c r="I10" s="99"/>
      <c r="J10" s="91"/>
      <c r="K10" s="99"/>
      <c r="L10" s="99"/>
      <c r="M10" s="99"/>
      <c r="N10" s="99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91"/>
      <c r="AV10" s="177"/>
      <c r="AY10" s="91"/>
      <c r="AZ10" s="91"/>
    </row>
    <row r="11" spans="1:53" s="158" customFormat="1" ht="13.8" hidden="1" x14ac:dyDescent="0.25">
      <c r="A11" s="97"/>
      <c r="B11" s="157"/>
      <c r="C11" s="157"/>
      <c r="D11" s="91"/>
      <c r="E11" s="84"/>
      <c r="F11" s="85"/>
      <c r="G11" s="85"/>
      <c r="H11" s="97"/>
      <c r="I11" s="99"/>
      <c r="J11" s="91"/>
      <c r="K11" s="99"/>
      <c r="L11" s="99"/>
      <c r="M11" s="99"/>
      <c r="N11" s="99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91"/>
      <c r="AV11" s="177"/>
      <c r="AY11" s="91"/>
      <c r="AZ11" s="91"/>
    </row>
    <row r="12" spans="1:53" s="158" customFormat="1" ht="13.8" hidden="1" x14ac:dyDescent="0.25">
      <c r="A12" s="97"/>
      <c r="B12" s="157"/>
      <c r="C12" s="157"/>
      <c r="D12" s="91"/>
      <c r="E12" s="84"/>
      <c r="F12" s="85"/>
      <c r="G12" s="85"/>
      <c r="H12" s="97"/>
      <c r="I12" s="99"/>
      <c r="J12" s="91"/>
      <c r="K12" s="99"/>
      <c r="L12" s="99"/>
      <c r="M12" s="99"/>
      <c r="N12" s="99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91"/>
      <c r="AV12" s="177"/>
      <c r="AY12" s="91"/>
      <c r="AZ12" s="91"/>
    </row>
    <row r="13" spans="1:53" s="101" customFormat="1" ht="30.6" customHeight="1" x14ac:dyDescent="0.25">
      <c r="A13" s="227" t="s">
        <v>59</v>
      </c>
      <c r="B13" s="227" t="s">
        <v>170</v>
      </c>
      <c r="C13" s="227" t="s">
        <v>71</v>
      </c>
      <c r="D13" s="227" t="s">
        <v>25</v>
      </c>
      <c r="E13" s="227"/>
      <c r="F13" s="227"/>
      <c r="G13" s="227"/>
      <c r="H13" s="227"/>
      <c r="I13" s="227"/>
      <c r="J13" s="227"/>
      <c r="K13" s="229" t="s">
        <v>166</v>
      </c>
      <c r="L13" s="230"/>
      <c r="M13" s="230"/>
      <c r="N13" s="228"/>
      <c r="O13" s="227" t="s">
        <v>168</v>
      </c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 t="s">
        <v>169</v>
      </c>
      <c r="AK13" s="227"/>
      <c r="AL13" s="227"/>
      <c r="AM13" s="229" t="s">
        <v>162</v>
      </c>
      <c r="AN13" s="230"/>
      <c r="AO13" s="230"/>
      <c r="AP13" s="231"/>
      <c r="AQ13" s="231"/>
      <c r="AR13" s="232"/>
      <c r="AS13" s="186"/>
      <c r="AT13" s="227" t="s">
        <v>27</v>
      </c>
      <c r="AU13" s="227"/>
      <c r="AV13" s="187"/>
      <c r="AW13" s="103" t="s">
        <v>33</v>
      </c>
      <c r="AX13" s="96" t="s">
        <v>7</v>
      </c>
      <c r="AY13" s="101" t="s">
        <v>7</v>
      </c>
      <c r="AZ13" s="101" t="s">
        <v>8</v>
      </c>
      <c r="BA13" s="96" t="s">
        <v>111</v>
      </c>
    </row>
    <row r="14" spans="1:53" s="101" customFormat="1" ht="30.6" customHeight="1" x14ac:dyDescent="0.25">
      <c r="A14" s="227"/>
      <c r="B14" s="227"/>
      <c r="C14" s="227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151</v>
      </c>
      <c r="K14" s="186" t="s">
        <v>153</v>
      </c>
      <c r="L14" s="186" t="s">
        <v>112</v>
      </c>
      <c r="M14" s="186" t="s">
        <v>113</v>
      </c>
      <c r="N14" s="186" t="s">
        <v>114</v>
      </c>
      <c r="O14" s="186" t="s">
        <v>28</v>
      </c>
      <c r="P14" s="186" t="s">
        <v>31</v>
      </c>
      <c r="Q14" s="186" t="s">
        <v>154</v>
      </c>
      <c r="R14" s="186" t="s">
        <v>155</v>
      </c>
      <c r="S14" s="186" t="s">
        <v>153</v>
      </c>
      <c r="T14" s="186" t="s">
        <v>10</v>
      </c>
      <c r="U14" s="186" t="s">
        <v>156</v>
      </c>
      <c r="V14" s="186" t="s">
        <v>117</v>
      </c>
      <c r="W14" s="186" t="s">
        <v>115</v>
      </c>
      <c r="X14" s="186" t="s">
        <v>112</v>
      </c>
      <c r="Y14" s="186" t="s">
        <v>53</v>
      </c>
      <c r="Z14" s="186" t="s">
        <v>157</v>
      </c>
      <c r="AA14" s="186" t="s">
        <v>118</v>
      </c>
      <c r="AB14" s="186" t="s">
        <v>116</v>
      </c>
      <c r="AC14" s="186" t="s">
        <v>113</v>
      </c>
      <c r="AD14" s="186" t="s">
        <v>14</v>
      </c>
      <c r="AE14" s="186" t="s">
        <v>92</v>
      </c>
      <c r="AF14" s="186" t="s">
        <v>119</v>
      </c>
      <c r="AG14" s="186" t="s">
        <v>120</v>
      </c>
      <c r="AH14" s="186" t="s">
        <v>114</v>
      </c>
      <c r="AI14" s="186" t="s">
        <v>121</v>
      </c>
      <c r="AJ14" s="186" t="s">
        <v>122</v>
      </c>
      <c r="AK14" s="186" t="s">
        <v>126</v>
      </c>
      <c r="AL14" s="186" t="s">
        <v>127</v>
      </c>
      <c r="AM14" s="186" t="s">
        <v>123</v>
      </c>
      <c r="AN14" s="186" t="s">
        <v>124</v>
      </c>
      <c r="AO14" s="186" t="s">
        <v>125</v>
      </c>
      <c r="AP14" s="186" t="s">
        <v>64</v>
      </c>
      <c r="AQ14" s="186" t="s">
        <v>21</v>
      </c>
      <c r="AR14" s="186" t="s">
        <v>22</v>
      </c>
      <c r="AS14" s="186" t="s">
        <v>64</v>
      </c>
      <c r="AT14" s="186" t="s">
        <v>23</v>
      </c>
      <c r="AU14" s="186" t="s">
        <v>24</v>
      </c>
      <c r="AV14" s="187"/>
      <c r="AW14" s="175" t="s">
        <v>34</v>
      </c>
      <c r="AX14" s="159" t="s">
        <v>36</v>
      </c>
      <c r="AY14" s="102" t="s">
        <v>36</v>
      </c>
      <c r="AZ14" s="102" t="s">
        <v>68</v>
      </c>
      <c r="BA14" s="92" t="s">
        <v>15</v>
      </c>
    </row>
    <row r="15" spans="1:53" ht="15" customHeight="1" x14ac:dyDescent="0.25">
      <c r="A15" s="184">
        <v>1</v>
      </c>
      <c r="B15" s="198"/>
      <c r="C15" s="207"/>
      <c r="D15" s="207"/>
      <c r="E15" s="216"/>
      <c r="F15" s="217"/>
      <c r="G15" s="217"/>
      <c r="H15" s="211"/>
      <c r="I15" s="215"/>
      <c r="J15" s="209"/>
      <c r="K15" s="209"/>
      <c r="L15" s="209"/>
      <c r="M15" s="209"/>
      <c r="N15" s="209"/>
      <c r="O15" s="209"/>
      <c r="P15" s="209"/>
      <c r="Q15" s="106">
        <f t="shared" ref="Q15:Q25" si="1">SUM(O15:P15)</f>
        <v>0</v>
      </c>
      <c r="R15" s="144"/>
      <c r="S15" s="144"/>
      <c r="T15" s="209"/>
      <c r="U15" s="209"/>
      <c r="V15" s="106">
        <f t="shared" ref="V15:V25" si="2">SUM(T15:U15)</f>
        <v>0</v>
      </c>
      <c r="W15" s="144"/>
      <c r="X15" s="144"/>
      <c r="Y15" s="209"/>
      <c r="Z15" s="209"/>
      <c r="AA15" s="106">
        <f t="shared" ref="AA15:AA25" si="3">SUM(Y15:Z15)</f>
        <v>0</v>
      </c>
      <c r="AB15" s="144"/>
      <c r="AC15" s="144"/>
      <c r="AD15" s="209"/>
      <c r="AE15" s="209"/>
      <c r="AF15" s="106">
        <f t="shared" ref="AF15:AF25" si="4">SUM(AD15:AE15)</f>
        <v>0</v>
      </c>
      <c r="AG15" s="144"/>
      <c r="AH15" s="144"/>
      <c r="AJ15" s="209"/>
      <c r="AK15" s="209"/>
      <c r="AL15" s="209"/>
      <c r="AM15" s="209"/>
      <c r="AN15" s="209"/>
      <c r="AO15" s="209"/>
      <c r="AP15" s="106">
        <f t="shared" ref="AP15:AP25" si="5">SUM(AM15:AO15)</f>
        <v>0</v>
      </c>
      <c r="AS15" s="144">
        <f>Q15+V15+AA15+AF15+AP15</f>
        <v>0</v>
      </c>
      <c r="AT15" s="144"/>
      <c r="AW15" s="149" t="s">
        <v>35</v>
      </c>
      <c r="AX15" s="149" t="s">
        <v>37</v>
      </c>
      <c r="AY15" s="160" t="s">
        <v>37</v>
      </c>
      <c r="AZ15" s="160" t="s">
        <v>52</v>
      </c>
      <c r="BA15" s="147" t="s">
        <v>16</v>
      </c>
    </row>
    <row r="16" spans="1:53" ht="15" customHeight="1" x14ac:dyDescent="0.25">
      <c r="A16" s="184">
        <v>2</v>
      </c>
      <c r="B16" s="198" t="s">
        <v>173</v>
      </c>
      <c r="C16" s="207" t="s">
        <v>175</v>
      </c>
      <c r="D16" s="207" t="s">
        <v>34</v>
      </c>
      <c r="E16" s="216">
        <v>13480787</v>
      </c>
      <c r="F16" s="217" t="s">
        <v>184</v>
      </c>
      <c r="G16" s="210" t="s">
        <v>185</v>
      </c>
      <c r="H16" s="211">
        <v>254264000506</v>
      </c>
      <c r="I16" s="209" t="s">
        <v>36</v>
      </c>
      <c r="J16" s="209" t="s">
        <v>51</v>
      </c>
      <c r="K16" s="209">
        <v>20</v>
      </c>
      <c r="L16" s="209">
        <v>30</v>
      </c>
      <c r="M16" s="209">
        <v>10</v>
      </c>
      <c r="N16" s="209">
        <v>10</v>
      </c>
      <c r="O16" s="209">
        <v>92</v>
      </c>
      <c r="P16" s="209">
        <v>91</v>
      </c>
      <c r="Q16" s="106">
        <f t="shared" si="1"/>
        <v>183</v>
      </c>
      <c r="R16" s="144">
        <f t="shared" ref="R15:R25" si="6">IF(Q16&gt;0,AVERAGE(O16:P16))</f>
        <v>91.5</v>
      </c>
      <c r="S16" s="144">
        <f>(R16*K16)/100</f>
        <v>18.3</v>
      </c>
      <c r="T16" s="209">
        <v>92</v>
      </c>
      <c r="U16" s="209">
        <v>93</v>
      </c>
      <c r="V16" s="106">
        <f t="shared" si="2"/>
        <v>185</v>
      </c>
      <c r="W16" s="144">
        <f t="shared" ref="W15:W25" si="7">IF(V16&gt;0,AVERAGE(T16:U16))</f>
        <v>92.5</v>
      </c>
      <c r="X16" s="144">
        <f>(W16*L16)/100</f>
        <v>27.75</v>
      </c>
      <c r="Y16" s="209">
        <v>95</v>
      </c>
      <c r="Z16" s="209">
        <v>91</v>
      </c>
      <c r="AA16" s="106">
        <f t="shared" si="3"/>
        <v>186</v>
      </c>
      <c r="AB16" s="144">
        <f t="shared" ref="AB15:AB25" si="8">IF(AA16&gt;0,AVERAGE(Y16:Z16))</f>
        <v>93</v>
      </c>
      <c r="AC16" s="144">
        <f t="shared" ref="AC15:AC25" si="9">(AB16*M16)/100</f>
        <v>9.3000000000000007</v>
      </c>
      <c r="AD16" s="209">
        <v>95</v>
      </c>
      <c r="AE16" s="209">
        <v>93</v>
      </c>
      <c r="AF16" s="106">
        <f t="shared" si="4"/>
        <v>188</v>
      </c>
      <c r="AG16" s="144">
        <f t="shared" ref="AG15:AG25" si="10">IF(AF16&gt;0,AVERAGE(AD16:AE16))</f>
        <v>94</v>
      </c>
      <c r="AH16" s="144">
        <f t="shared" ref="AH15:AH25" si="11">(AG16*N16)/100</f>
        <v>9.4</v>
      </c>
      <c r="AI16" s="144">
        <f>S16+AC16+AH16+X16</f>
        <v>64.75</v>
      </c>
      <c r="AJ16" s="207" t="s">
        <v>93</v>
      </c>
      <c r="AK16" s="209" t="s">
        <v>17</v>
      </c>
      <c r="AL16" s="207" t="s">
        <v>15</v>
      </c>
      <c r="AM16" s="209">
        <v>94</v>
      </c>
      <c r="AN16" s="209">
        <v>95</v>
      </c>
      <c r="AO16" s="209">
        <v>95</v>
      </c>
      <c r="AP16" s="106">
        <f t="shared" si="5"/>
        <v>284</v>
      </c>
      <c r="AQ16" s="144">
        <f t="shared" ref="AQ15:AQ25" si="12">IF(AP16&gt;0,AVERAGE(AM16:AO16))</f>
        <v>94.666666666666671</v>
      </c>
      <c r="AR16" s="144">
        <f t="shared" ref="AR15:AR25" si="13">AQ16*0.3</f>
        <v>28.400000000000002</v>
      </c>
      <c r="AS16" s="144">
        <f t="shared" ref="AS16:AS25" si="14">Q16+V16+AA16+AF16+AP16</f>
        <v>1026</v>
      </c>
      <c r="AT16" s="144">
        <f t="shared" ref="AT15:AT25" si="15">IF(AS16&gt;0,(AI16+AR16))</f>
        <v>93.15</v>
      </c>
      <c r="AU16" s="108" t="str">
        <f t="shared" ref="AU15:AU25" si="16">IF(AT16=FALSE,FALSE,IF(AT16&lt;60,"NO SATISFACTORIO",IF(AT16&gt;=90,"SOBRESALIENTE","SATISFACTORIO")))</f>
        <v>SOBRESALIENTE</v>
      </c>
      <c r="AW16" s="149"/>
      <c r="AX16" s="149"/>
      <c r="AY16" s="160"/>
      <c r="AZ16" s="160" t="s">
        <v>51</v>
      </c>
      <c r="BA16" s="147" t="s">
        <v>17</v>
      </c>
    </row>
    <row r="17" spans="1:53" ht="15" customHeight="1" x14ac:dyDescent="0.25">
      <c r="A17" s="184">
        <v>3</v>
      </c>
      <c r="B17" s="198"/>
      <c r="C17" s="205"/>
      <c r="D17" s="207"/>
      <c r="E17" s="201"/>
      <c r="F17" s="213"/>
      <c r="G17" s="208"/>
      <c r="H17" s="203"/>
      <c r="I17" s="205"/>
      <c r="J17" s="205"/>
      <c r="K17" s="201"/>
      <c r="L17" s="201"/>
      <c r="M17" s="201"/>
      <c r="N17" s="201"/>
      <c r="O17" s="201"/>
      <c r="P17" s="201"/>
      <c r="Q17" s="106">
        <f t="shared" si="1"/>
        <v>0</v>
      </c>
      <c r="R17" s="144" t="b">
        <f t="shared" si="6"/>
        <v>0</v>
      </c>
      <c r="S17" s="144">
        <f t="shared" ref="S17:S25" si="17">(R17*K17)/100</f>
        <v>0</v>
      </c>
      <c r="T17" s="201"/>
      <c r="U17" s="201"/>
      <c r="V17" s="106">
        <f t="shared" si="2"/>
        <v>0</v>
      </c>
      <c r="W17" s="144" t="b">
        <f t="shared" si="7"/>
        <v>0</v>
      </c>
      <c r="X17" s="144">
        <f t="shared" ref="X17:X25" si="18">(W17*L17)/100</f>
        <v>0</v>
      </c>
      <c r="Y17" s="201"/>
      <c r="Z17" s="201"/>
      <c r="AA17" s="106">
        <f t="shared" si="3"/>
        <v>0</v>
      </c>
      <c r="AB17" s="144" t="b">
        <f t="shared" si="8"/>
        <v>0</v>
      </c>
      <c r="AC17" s="144">
        <f t="shared" si="9"/>
        <v>0</v>
      </c>
      <c r="AD17" s="201"/>
      <c r="AE17" s="201"/>
      <c r="AF17" s="106">
        <f t="shared" si="4"/>
        <v>0</v>
      </c>
      <c r="AG17" s="144" t="b">
        <f t="shared" si="10"/>
        <v>0</v>
      </c>
      <c r="AH17" s="144">
        <f t="shared" si="11"/>
        <v>0</v>
      </c>
      <c r="AI17" s="144">
        <f t="shared" ref="AI17:AI25" si="19">S17+AC17+AH17+X17</f>
        <v>0</v>
      </c>
      <c r="AJ17" s="201"/>
      <c r="AK17" s="201"/>
      <c r="AL17" s="201"/>
      <c r="AM17" s="201"/>
      <c r="AN17" s="201"/>
      <c r="AO17" s="201"/>
      <c r="AP17" s="106">
        <f t="shared" si="5"/>
        <v>0</v>
      </c>
      <c r="AQ17" s="144" t="b">
        <f t="shared" si="12"/>
        <v>0</v>
      </c>
      <c r="AR17" s="144">
        <f t="shared" si="13"/>
        <v>0</v>
      </c>
      <c r="AS17" s="144">
        <f t="shared" si="14"/>
        <v>0</v>
      </c>
      <c r="AT17" s="144" t="b">
        <f t="shared" si="15"/>
        <v>0</v>
      </c>
      <c r="AU17" s="108" t="b">
        <f t="shared" si="16"/>
        <v>0</v>
      </c>
      <c r="AW17" s="149"/>
      <c r="AX17" s="149"/>
      <c r="BA17" s="147" t="s">
        <v>18</v>
      </c>
    </row>
    <row r="18" spans="1:53" ht="15" customHeight="1" x14ac:dyDescent="0.25">
      <c r="A18" s="184">
        <v>4</v>
      </c>
      <c r="B18" s="198"/>
      <c r="C18" s="207"/>
      <c r="D18" s="207"/>
      <c r="E18" s="209"/>
      <c r="F18" s="213"/>
      <c r="G18" s="210"/>
      <c r="H18" s="211"/>
      <c r="I18" s="207"/>
      <c r="J18" s="209"/>
      <c r="K18" s="209"/>
      <c r="L18" s="209"/>
      <c r="M18" s="209"/>
      <c r="N18" s="209"/>
      <c r="O18" s="209"/>
      <c r="P18" s="209"/>
      <c r="Q18" s="106">
        <f t="shared" si="1"/>
        <v>0</v>
      </c>
      <c r="R18" s="144" t="b">
        <f t="shared" si="6"/>
        <v>0</v>
      </c>
      <c r="S18" s="144">
        <f t="shared" si="17"/>
        <v>0</v>
      </c>
      <c r="T18" s="209"/>
      <c r="U18" s="209"/>
      <c r="V18" s="106">
        <f t="shared" si="2"/>
        <v>0</v>
      </c>
      <c r="W18" s="144" t="b">
        <f t="shared" si="7"/>
        <v>0</v>
      </c>
      <c r="X18" s="144">
        <f t="shared" si="18"/>
        <v>0</v>
      </c>
      <c r="Y18" s="209"/>
      <c r="Z18" s="209"/>
      <c r="AA18" s="106">
        <f t="shared" si="3"/>
        <v>0</v>
      </c>
      <c r="AB18" s="144" t="b">
        <f t="shared" si="8"/>
        <v>0</v>
      </c>
      <c r="AC18" s="144">
        <f t="shared" si="9"/>
        <v>0</v>
      </c>
      <c r="AD18" s="209"/>
      <c r="AE18" s="209"/>
      <c r="AF18" s="106">
        <f t="shared" si="4"/>
        <v>0</v>
      </c>
      <c r="AG18" s="144" t="b">
        <f t="shared" si="10"/>
        <v>0</v>
      </c>
      <c r="AH18" s="144">
        <f t="shared" si="11"/>
        <v>0</v>
      </c>
      <c r="AI18" s="144">
        <f t="shared" si="19"/>
        <v>0</v>
      </c>
      <c r="AJ18" s="209"/>
      <c r="AK18" s="209"/>
      <c r="AL18" s="209"/>
      <c r="AM18" s="209"/>
      <c r="AN18" s="209"/>
      <c r="AO18" s="209"/>
      <c r="AP18" s="106">
        <f t="shared" si="5"/>
        <v>0</v>
      </c>
      <c r="AQ18" s="144" t="b">
        <f t="shared" si="12"/>
        <v>0</v>
      </c>
      <c r="AR18" s="144">
        <f t="shared" si="13"/>
        <v>0</v>
      </c>
      <c r="AS18" s="144">
        <f t="shared" si="14"/>
        <v>0</v>
      </c>
      <c r="AT18" s="144" t="b">
        <f t="shared" si="15"/>
        <v>0</v>
      </c>
      <c r="AU18" s="108" t="b">
        <f t="shared" si="16"/>
        <v>0</v>
      </c>
      <c r="AW18" s="149"/>
      <c r="AX18" s="149"/>
      <c r="BA18" s="147" t="s">
        <v>93</v>
      </c>
    </row>
    <row r="19" spans="1:53" ht="15" customHeight="1" x14ac:dyDescent="0.25">
      <c r="A19" s="184">
        <v>5</v>
      </c>
      <c r="B19" s="198"/>
      <c r="C19" s="207"/>
      <c r="D19" s="207"/>
      <c r="E19" s="209"/>
      <c r="F19" s="213"/>
      <c r="G19" s="210"/>
      <c r="H19" s="211"/>
      <c r="I19" s="207"/>
      <c r="J19" s="207"/>
      <c r="K19" s="209"/>
      <c r="L19" s="209"/>
      <c r="M19" s="209"/>
      <c r="N19" s="209"/>
      <c r="O19" s="209"/>
      <c r="P19" s="209"/>
      <c r="Q19" s="106">
        <f t="shared" si="1"/>
        <v>0</v>
      </c>
      <c r="R19" s="144" t="b">
        <f t="shared" si="6"/>
        <v>0</v>
      </c>
      <c r="S19" s="144">
        <f t="shared" si="17"/>
        <v>0</v>
      </c>
      <c r="T19" s="209"/>
      <c r="U19" s="209"/>
      <c r="V19" s="106">
        <f t="shared" si="2"/>
        <v>0</v>
      </c>
      <c r="W19" s="144" t="b">
        <f t="shared" si="7"/>
        <v>0</v>
      </c>
      <c r="X19" s="144">
        <f t="shared" si="18"/>
        <v>0</v>
      </c>
      <c r="Y19" s="209"/>
      <c r="Z19" s="209"/>
      <c r="AA19" s="106">
        <f t="shared" si="3"/>
        <v>0</v>
      </c>
      <c r="AB19" s="144" t="b">
        <f t="shared" si="8"/>
        <v>0</v>
      </c>
      <c r="AC19" s="144">
        <f t="shared" si="9"/>
        <v>0</v>
      </c>
      <c r="AD19" s="209"/>
      <c r="AE19" s="209"/>
      <c r="AF19" s="106">
        <f t="shared" si="4"/>
        <v>0</v>
      </c>
      <c r="AG19" s="144" t="b">
        <f t="shared" si="10"/>
        <v>0</v>
      </c>
      <c r="AH19" s="144">
        <f t="shared" si="11"/>
        <v>0</v>
      </c>
      <c r="AI19" s="144">
        <f t="shared" si="19"/>
        <v>0</v>
      </c>
      <c r="AJ19" s="209"/>
      <c r="AK19" s="209"/>
      <c r="AL19" s="209"/>
      <c r="AM19" s="209"/>
      <c r="AN19" s="209"/>
      <c r="AO19" s="209"/>
      <c r="AP19" s="106">
        <f t="shared" si="5"/>
        <v>0</v>
      </c>
      <c r="AQ19" s="144" t="b">
        <f t="shared" si="12"/>
        <v>0</v>
      </c>
      <c r="AR19" s="144">
        <f t="shared" si="13"/>
        <v>0</v>
      </c>
      <c r="AS19" s="144">
        <f t="shared" si="14"/>
        <v>0</v>
      </c>
      <c r="AT19" s="144" t="b">
        <f t="shared" si="15"/>
        <v>0</v>
      </c>
      <c r="AU19" s="108" t="b">
        <f t="shared" si="16"/>
        <v>0</v>
      </c>
      <c r="AW19" s="149"/>
      <c r="AX19" s="149"/>
      <c r="BA19" s="147" t="s">
        <v>19</v>
      </c>
    </row>
    <row r="20" spans="1:53" ht="15" customHeight="1" x14ac:dyDescent="0.25">
      <c r="A20" s="184">
        <v>6</v>
      </c>
      <c r="B20" s="198"/>
      <c r="C20" s="207"/>
      <c r="D20" s="207"/>
      <c r="E20" s="209"/>
      <c r="F20" s="210"/>
      <c r="G20" s="210"/>
      <c r="H20" s="211"/>
      <c r="I20" s="207"/>
      <c r="J20" s="207"/>
      <c r="K20" s="209"/>
      <c r="L20" s="209"/>
      <c r="M20" s="209"/>
      <c r="N20" s="209"/>
      <c r="O20" s="209"/>
      <c r="P20" s="209"/>
      <c r="Q20" s="106">
        <f t="shared" si="1"/>
        <v>0</v>
      </c>
      <c r="R20" s="144" t="b">
        <f t="shared" si="6"/>
        <v>0</v>
      </c>
      <c r="S20" s="144">
        <f t="shared" si="17"/>
        <v>0</v>
      </c>
      <c r="T20" s="209"/>
      <c r="U20" s="209"/>
      <c r="V20" s="106">
        <f t="shared" si="2"/>
        <v>0</v>
      </c>
      <c r="W20" s="144" t="b">
        <f t="shared" si="7"/>
        <v>0</v>
      </c>
      <c r="X20" s="144">
        <f t="shared" si="18"/>
        <v>0</v>
      </c>
      <c r="Y20" s="209"/>
      <c r="Z20" s="209"/>
      <c r="AA20" s="106">
        <f t="shared" si="3"/>
        <v>0</v>
      </c>
      <c r="AB20" s="144" t="b">
        <f t="shared" si="8"/>
        <v>0</v>
      </c>
      <c r="AC20" s="144">
        <f t="shared" si="9"/>
        <v>0</v>
      </c>
      <c r="AD20" s="209"/>
      <c r="AE20" s="209"/>
      <c r="AF20" s="106">
        <f t="shared" si="4"/>
        <v>0</v>
      </c>
      <c r="AG20" s="144" t="b">
        <f t="shared" si="10"/>
        <v>0</v>
      </c>
      <c r="AH20" s="144">
        <f t="shared" si="11"/>
        <v>0</v>
      </c>
      <c r="AI20" s="144">
        <f t="shared" si="19"/>
        <v>0</v>
      </c>
      <c r="AJ20" s="209"/>
      <c r="AK20" s="209"/>
      <c r="AL20" s="209"/>
      <c r="AM20" s="209"/>
      <c r="AN20" s="209"/>
      <c r="AO20" s="209"/>
      <c r="AP20" s="106">
        <f t="shared" si="5"/>
        <v>0</v>
      </c>
      <c r="AQ20" s="144" t="b">
        <f t="shared" si="12"/>
        <v>0</v>
      </c>
      <c r="AR20" s="144">
        <f t="shared" si="13"/>
        <v>0</v>
      </c>
      <c r="AS20" s="144">
        <f t="shared" si="14"/>
        <v>0</v>
      </c>
      <c r="AT20" s="144" t="b">
        <f t="shared" si="15"/>
        <v>0</v>
      </c>
      <c r="AU20" s="108" t="b">
        <f t="shared" si="16"/>
        <v>0</v>
      </c>
      <c r="AW20" s="149"/>
      <c r="AX20" s="149"/>
      <c r="BA20" s="147" t="s">
        <v>20</v>
      </c>
    </row>
    <row r="21" spans="1:53" ht="15" customHeight="1" x14ac:dyDescent="0.25">
      <c r="A21" s="184">
        <v>7</v>
      </c>
      <c r="B21" s="198"/>
      <c r="C21" s="207"/>
      <c r="D21" s="207"/>
      <c r="E21" s="209"/>
      <c r="F21" s="213"/>
      <c r="G21" s="210"/>
      <c r="H21" s="211"/>
      <c r="I21" s="207"/>
      <c r="J21" s="207"/>
      <c r="K21" s="209"/>
      <c r="L21" s="209"/>
      <c r="M21" s="209"/>
      <c r="N21" s="209"/>
      <c r="O21" s="209"/>
      <c r="P21" s="209"/>
      <c r="Q21" s="106">
        <f t="shared" si="1"/>
        <v>0</v>
      </c>
      <c r="R21" s="144" t="b">
        <f t="shared" si="6"/>
        <v>0</v>
      </c>
      <c r="S21" s="144">
        <f t="shared" si="17"/>
        <v>0</v>
      </c>
      <c r="T21" s="209"/>
      <c r="U21" s="209"/>
      <c r="V21" s="106">
        <f t="shared" si="2"/>
        <v>0</v>
      </c>
      <c r="W21" s="144" t="b">
        <f t="shared" si="7"/>
        <v>0</v>
      </c>
      <c r="X21" s="144">
        <f t="shared" si="18"/>
        <v>0</v>
      </c>
      <c r="Y21" s="209"/>
      <c r="Z21" s="209"/>
      <c r="AA21" s="106">
        <f t="shared" si="3"/>
        <v>0</v>
      </c>
      <c r="AB21" s="144" t="b">
        <f t="shared" si="8"/>
        <v>0</v>
      </c>
      <c r="AC21" s="144">
        <f t="shared" si="9"/>
        <v>0</v>
      </c>
      <c r="AD21" s="209"/>
      <c r="AE21" s="209"/>
      <c r="AF21" s="106">
        <f t="shared" si="4"/>
        <v>0</v>
      </c>
      <c r="AG21" s="144" t="b">
        <f t="shared" si="10"/>
        <v>0</v>
      </c>
      <c r="AH21" s="144">
        <f t="shared" si="11"/>
        <v>0</v>
      </c>
      <c r="AI21" s="144">
        <f t="shared" si="19"/>
        <v>0</v>
      </c>
      <c r="AJ21" s="209"/>
      <c r="AK21" s="209"/>
      <c r="AL21" s="209"/>
      <c r="AM21" s="209"/>
      <c r="AN21" s="209"/>
      <c r="AO21" s="209"/>
      <c r="AP21" s="106">
        <f t="shared" si="5"/>
        <v>0</v>
      </c>
      <c r="AQ21" s="144" t="b">
        <f t="shared" si="12"/>
        <v>0</v>
      </c>
      <c r="AR21" s="144">
        <f t="shared" si="13"/>
        <v>0</v>
      </c>
      <c r="AS21" s="144">
        <f t="shared" si="14"/>
        <v>0</v>
      </c>
      <c r="AT21" s="144" t="b">
        <f t="shared" si="15"/>
        <v>0</v>
      </c>
      <c r="AU21" s="108" t="b">
        <f t="shared" si="16"/>
        <v>0</v>
      </c>
      <c r="AW21" s="149"/>
      <c r="AX21" s="149"/>
    </row>
    <row r="22" spans="1:53" ht="15" customHeight="1" x14ac:dyDescent="0.25">
      <c r="A22" s="184">
        <v>8</v>
      </c>
      <c r="B22" s="198"/>
      <c r="C22" s="207"/>
      <c r="D22" s="207"/>
      <c r="E22" s="209"/>
      <c r="F22" s="212"/>
      <c r="G22" s="210"/>
      <c r="H22" s="211"/>
      <c r="I22" s="207"/>
      <c r="J22" s="207"/>
      <c r="K22" s="209"/>
      <c r="L22" s="209"/>
      <c r="M22" s="209"/>
      <c r="N22" s="209"/>
      <c r="O22" s="209"/>
      <c r="P22" s="209"/>
      <c r="Q22" s="106">
        <f t="shared" si="1"/>
        <v>0</v>
      </c>
      <c r="R22" s="144" t="b">
        <f t="shared" si="6"/>
        <v>0</v>
      </c>
      <c r="S22" s="144">
        <f t="shared" si="17"/>
        <v>0</v>
      </c>
      <c r="T22" s="209"/>
      <c r="U22" s="209"/>
      <c r="V22" s="106">
        <f t="shared" si="2"/>
        <v>0</v>
      </c>
      <c r="W22" s="144" t="b">
        <f t="shared" si="7"/>
        <v>0</v>
      </c>
      <c r="X22" s="144">
        <f t="shared" si="18"/>
        <v>0</v>
      </c>
      <c r="Y22" s="209"/>
      <c r="Z22" s="209"/>
      <c r="AA22" s="106">
        <f t="shared" si="3"/>
        <v>0</v>
      </c>
      <c r="AB22" s="144" t="b">
        <f t="shared" si="8"/>
        <v>0</v>
      </c>
      <c r="AC22" s="144">
        <f t="shared" si="9"/>
        <v>0</v>
      </c>
      <c r="AD22" s="209"/>
      <c r="AE22" s="209"/>
      <c r="AF22" s="106">
        <f t="shared" si="4"/>
        <v>0</v>
      </c>
      <c r="AG22" s="144" t="b">
        <f t="shared" si="10"/>
        <v>0</v>
      </c>
      <c r="AH22" s="144">
        <f t="shared" si="11"/>
        <v>0</v>
      </c>
      <c r="AI22" s="144">
        <f t="shared" si="19"/>
        <v>0</v>
      </c>
      <c r="AJ22" s="207"/>
      <c r="AK22" s="207"/>
      <c r="AL22" s="207"/>
      <c r="AM22" s="209"/>
      <c r="AN22" s="209"/>
      <c r="AO22" s="209"/>
      <c r="AP22" s="106">
        <f t="shared" si="5"/>
        <v>0</v>
      </c>
      <c r="AQ22" s="144" t="b">
        <f t="shared" si="12"/>
        <v>0</v>
      </c>
      <c r="AR22" s="144">
        <f t="shared" si="13"/>
        <v>0</v>
      </c>
      <c r="AS22" s="144">
        <f t="shared" si="14"/>
        <v>0</v>
      </c>
      <c r="AT22" s="144" t="b">
        <f t="shared" si="15"/>
        <v>0</v>
      </c>
      <c r="AU22" s="108" t="b">
        <f t="shared" si="16"/>
        <v>0</v>
      </c>
      <c r="AW22" s="149"/>
      <c r="AX22" s="149"/>
    </row>
    <row r="23" spans="1:53" ht="15" customHeight="1" x14ac:dyDescent="0.25">
      <c r="A23" s="184">
        <v>9</v>
      </c>
      <c r="B23" s="198"/>
      <c r="C23" s="209"/>
      <c r="D23" s="207"/>
      <c r="E23" s="209"/>
      <c r="F23" s="212"/>
      <c r="G23" s="212"/>
      <c r="H23" s="211"/>
      <c r="I23" s="209"/>
      <c r="J23" s="209"/>
      <c r="K23" s="209"/>
      <c r="L23" s="209"/>
      <c r="M23" s="209"/>
      <c r="N23" s="209"/>
      <c r="O23" s="209"/>
      <c r="P23" s="209"/>
      <c r="Q23" s="106">
        <f t="shared" si="1"/>
        <v>0</v>
      </c>
      <c r="R23" s="144" t="b">
        <f t="shared" si="6"/>
        <v>0</v>
      </c>
      <c r="S23" s="144">
        <f t="shared" si="17"/>
        <v>0</v>
      </c>
      <c r="T23" s="209"/>
      <c r="U23" s="209"/>
      <c r="V23" s="106">
        <f t="shared" si="2"/>
        <v>0</v>
      </c>
      <c r="W23" s="144" t="b">
        <f t="shared" si="7"/>
        <v>0</v>
      </c>
      <c r="X23" s="144">
        <f t="shared" si="18"/>
        <v>0</v>
      </c>
      <c r="Y23" s="209"/>
      <c r="Z23" s="209"/>
      <c r="AA23" s="106">
        <f t="shared" si="3"/>
        <v>0</v>
      </c>
      <c r="AB23" s="144" t="b">
        <f t="shared" si="8"/>
        <v>0</v>
      </c>
      <c r="AC23" s="144">
        <f t="shared" si="9"/>
        <v>0</v>
      </c>
      <c r="AD23" s="209"/>
      <c r="AE23" s="209"/>
      <c r="AF23" s="106">
        <f t="shared" si="4"/>
        <v>0</v>
      </c>
      <c r="AG23" s="144" t="b">
        <f t="shared" si="10"/>
        <v>0</v>
      </c>
      <c r="AH23" s="144">
        <f t="shared" si="11"/>
        <v>0</v>
      </c>
      <c r="AI23" s="144">
        <f t="shared" si="19"/>
        <v>0</v>
      </c>
      <c r="AJ23" s="209"/>
      <c r="AK23" s="209"/>
      <c r="AL23" s="209"/>
      <c r="AM23" s="209"/>
      <c r="AN23" s="209"/>
      <c r="AO23" s="209"/>
      <c r="AP23" s="106">
        <f t="shared" si="5"/>
        <v>0</v>
      </c>
      <c r="AQ23" s="144" t="b">
        <f t="shared" si="12"/>
        <v>0</v>
      </c>
      <c r="AR23" s="144">
        <f t="shared" si="13"/>
        <v>0</v>
      </c>
      <c r="AS23" s="144">
        <f t="shared" si="14"/>
        <v>0</v>
      </c>
      <c r="AT23" s="144" t="b">
        <f t="shared" si="15"/>
        <v>0</v>
      </c>
      <c r="AU23" s="108" t="b">
        <f t="shared" si="16"/>
        <v>0</v>
      </c>
      <c r="AW23" s="149"/>
      <c r="AX23" s="149"/>
    </row>
    <row r="24" spans="1:53" ht="15" customHeight="1" x14ac:dyDescent="0.25">
      <c r="A24" s="184">
        <v>10</v>
      </c>
      <c r="B24" s="198"/>
      <c r="C24" s="209"/>
      <c r="D24" s="207"/>
      <c r="E24" s="209"/>
      <c r="F24" s="213"/>
      <c r="G24" s="210"/>
      <c r="H24" s="211"/>
      <c r="I24" s="209"/>
      <c r="J24" s="209"/>
      <c r="K24" s="209"/>
      <c r="L24" s="209"/>
      <c r="M24" s="209"/>
      <c r="N24" s="209"/>
      <c r="O24" s="209"/>
      <c r="P24" s="209"/>
      <c r="Q24" s="106">
        <f t="shared" si="1"/>
        <v>0</v>
      </c>
      <c r="R24" s="144" t="b">
        <f t="shared" si="6"/>
        <v>0</v>
      </c>
      <c r="S24" s="144">
        <f t="shared" si="17"/>
        <v>0</v>
      </c>
      <c r="T24" s="209"/>
      <c r="U24" s="209"/>
      <c r="V24" s="106">
        <f t="shared" si="2"/>
        <v>0</v>
      </c>
      <c r="W24" s="144" t="b">
        <f t="shared" si="7"/>
        <v>0</v>
      </c>
      <c r="X24" s="144">
        <f t="shared" si="18"/>
        <v>0</v>
      </c>
      <c r="Y24" s="209"/>
      <c r="Z24" s="209"/>
      <c r="AA24" s="106">
        <f t="shared" si="3"/>
        <v>0</v>
      </c>
      <c r="AB24" s="144" t="b">
        <f t="shared" si="8"/>
        <v>0</v>
      </c>
      <c r="AC24" s="144">
        <f t="shared" si="9"/>
        <v>0</v>
      </c>
      <c r="AD24" s="209"/>
      <c r="AE24" s="209"/>
      <c r="AF24" s="106">
        <f t="shared" si="4"/>
        <v>0</v>
      </c>
      <c r="AG24" s="144" t="b">
        <f t="shared" si="10"/>
        <v>0</v>
      </c>
      <c r="AH24" s="144">
        <f t="shared" si="11"/>
        <v>0</v>
      </c>
      <c r="AI24" s="144">
        <f t="shared" si="19"/>
        <v>0</v>
      </c>
      <c r="AJ24" s="209"/>
      <c r="AK24" s="209"/>
      <c r="AL24" s="209"/>
      <c r="AM24" s="209"/>
      <c r="AN24" s="209"/>
      <c r="AO24" s="209"/>
      <c r="AP24" s="106">
        <f t="shared" si="5"/>
        <v>0</v>
      </c>
      <c r="AQ24" s="144" t="b">
        <f t="shared" si="12"/>
        <v>0</v>
      </c>
      <c r="AR24" s="144">
        <f t="shared" si="13"/>
        <v>0</v>
      </c>
      <c r="AS24" s="144">
        <f t="shared" si="14"/>
        <v>0</v>
      </c>
      <c r="AT24" s="144" t="b">
        <f t="shared" si="15"/>
        <v>0</v>
      </c>
      <c r="AU24" s="108" t="b">
        <f t="shared" si="16"/>
        <v>0</v>
      </c>
      <c r="AW24" s="149"/>
      <c r="AX24" s="149"/>
    </row>
    <row r="25" spans="1:53" ht="15" customHeight="1" x14ac:dyDescent="0.25">
      <c r="A25" s="184">
        <v>11</v>
      </c>
      <c r="B25" s="198"/>
      <c r="C25" s="206"/>
      <c r="D25" s="207"/>
      <c r="E25" s="209"/>
      <c r="F25" s="199"/>
      <c r="G25" s="212"/>
      <c r="H25" s="211"/>
      <c r="I25" s="209"/>
      <c r="J25" s="209"/>
      <c r="K25" s="209"/>
      <c r="L25" s="209"/>
      <c r="M25" s="209"/>
      <c r="N25" s="209"/>
      <c r="O25" s="206"/>
      <c r="P25" s="209"/>
      <c r="Q25" s="106">
        <f t="shared" si="1"/>
        <v>0</v>
      </c>
      <c r="R25" s="144" t="b">
        <f t="shared" si="6"/>
        <v>0</v>
      </c>
      <c r="S25" s="144">
        <f t="shared" si="17"/>
        <v>0</v>
      </c>
      <c r="T25" s="209"/>
      <c r="U25" s="209"/>
      <c r="V25" s="106">
        <f t="shared" si="2"/>
        <v>0</v>
      </c>
      <c r="W25" s="144" t="b">
        <f t="shared" si="7"/>
        <v>0</v>
      </c>
      <c r="X25" s="144">
        <f t="shared" si="18"/>
        <v>0</v>
      </c>
      <c r="Y25" s="206"/>
      <c r="Z25" s="209"/>
      <c r="AA25" s="106">
        <f t="shared" si="3"/>
        <v>0</v>
      </c>
      <c r="AB25" s="144" t="b">
        <f t="shared" si="8"/>
        <v>0</v>
      </c>
      <c r="AC25" s="144">
        <f t="shared" si="9"/>
        <v>0</v>
      </c>
      <c r="AD25" s="209"/>
      <c r="AE25" s="209"/>
      <c r="AF25" s="106">
        <f t="shared" si="4"/>
        <v>0</v>
      </c>
      <c r="AG25" s="144" t="b">
        <f t="shared" si="10"/>
        <v>0</v>
      </c>
      <c r="AH25" s="144">
        <f t="shared" si="11"/>
        <v>0</v>
      </c>
      <c r="AI25" s="144">
        <f t="shared" si="19"/>
        <v>0</v>
      </c>
      <c r="AJ25" s="209"/>
      <c r="AK25" s="209"/>
      <c r="AL25" s="209"/>
      <c r="AM25" s="209"/>
      <c r="AN25" s="209"/>
      <c r="AO25" s="209"/>
      <c r="AP25" s="106">
        <f t="shared" si="5"/>
        <v>0</v>
      </c>
      <c r="AQ25" s="144" t="b">
        <f t="shared" si="12"/>
        <v>0</v>
      </c>
      <c r="AR25" s="144">
        <f t="shared" si="13"/>
        <v>0</v>
      </c>
      <c r="AS25" s="144">
        <f t="shared" si="14"/>
        <v>0</v>
      </c>
      <c r="AT25" s="144" t="b">
        <f t="shared" si="15"/>
        <v>0</v>
      </c>
      <c r="AU25" s="108" t="b">
        <f t="shared" si="16"/>
        <v>0</v>
      </c>
      <c r="AW25" s="149"/>
      <c r="AX25" s="149"/>
    </row>
  </sheetData>
  <autoFilter ref="A13:AU25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</autoFilter>
  <mergeCells count="9">
    <mergeCell ref="AT13:AU13"/>
    <mergeCell ref="B13:B14"/>
    <mergeCell ref="C13:C14"/>
    <mergeCell ref="AJ13:AL13"/>
    <mergeCell ref="A13:A14"/>
    <mergeCell ref="O13:AI13"/>
    <mergeCell ref="D13:J13"/>
    <mergeCell ref="K13:N13"/>
    <mergeCell ref="AM13:AR13"/>
  </mergeCells>
  <phoneticPr fontId="1" type="noConversion"/>
  <conditionalFormatting sqref="AP1:AR12 AP14:AR25 AD1:AE14 T1:U14 Y1:Z14 I4:I14 J1:P14 AJ1:AO14 A1:H14 AS1:IV25 V1:X25 AA1:AC25 AF1:AI25 Q1:S25 A15:A25">
    <cfRule type="expression" priority="815" stopIfTrue="1">
      <formula>largo</formula>
    </cfRule>
    <cfRule type="cellIs" dxfId="4" priority="816" stopIfTrue="1" operator="equal">
      <formula>FALSE</formula>
    </cfRule>
  </conditionalFormatting>
  <dataValidations xWindow="354" yWindow="265" count="13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M16:AO25 Y15:Z25 O15:P25 T15:U25 AD15:AE25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5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25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25"/>
    <dataValidation type="list" allowBlank="1" showInputMessage="1" showErrorMessage="1" promptTitle="ZONA" prompt="Seleccione la zona en la que se ubica el establecimiento educativo." sqref="I15:I25">
      <formula1>$AX$14:$AX$15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/>
    <dataValidation allowBlank="1" showInputMessage="1" showErrorMessage="1" promptTitle="ESTABLECIMIENTO EDUCATIVO" prompt="Escriba el nombre del establecimiento educativo en el que labora el docente evaluado." sqref="G15:G25"/>
    <dataValidation allowBlank="1" showInputMessage="1" showErrorMessage="1" promptTitle="Código DANE" prompt="Escriba el código DANE del establecimiento educativo en el que labora el docente evaluado." sqref="H15:H25"/>
    <dataValidation allowBlank="1" showInputMessage="1" showErrorMessage="1" promptTitle="ENTIDAD TERRITORIAL CERTIFICADA" prompt="Escriba el nombre de la entidad territorial certificada." sqref="B15:B25"/>
    <dataValidation allowBlank="1" showInputMessage="1" showErrorMessage="1" promptTitle="MUNICIPIO" prompt="Escriba el nombre del municipio en el que labora el docente evaluado." sqref="C15:C25"/>
    <dataValidation type="list" allowBlank="1" showInputMessage="1" showErrorMessage="1" promptTitle="CARGO" prompt="Seleccione el cargo que desempeña el directivo docente evaluado." sqref="J15:J25">
      <formula1>$AZ$14:$AZ$16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J3 R17:S25 AQ16:AQ25 W17:X25 AB17:AC25 AG17:AH25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O101"/>
  <sheetViews>
    <sheetView showRowColHeaders="0" showZeros="0" topLeftCell="A78" zoomScaleNormal="90" zoomScaleSheetLayoutView="100" workbookViewId="0">
      <selection activeCell="K87" sqref="K87"/>
    </sheetView>
  </sheetViews>
  <sheetFormatPr baseColWidth="10" defaultColWidth="0" defaultRowHeight="11.4" zeroHeight="1" x14ac:dyDescent="0.25"/>
  <cols>
    <col min="1" max="2" width="0.77734375" style="5" customWidth="1"/>
    <col min="3" max="3" width="1.77734375" style="5" customWidth="1"/>
    <col min="4" max="12" width="10.6640625" style="5" customWidth="1"/>
    <col min="13" max="14" width="0.88671875" style="5" customWidth="1"/>
    <col min="15" max="15" width="0.88671875" style="5" hidden="1" customWidth="1"/>
    <col min="16" max="16384" width="11.5546875" style="5" hidden="1"/>
  </cols>
  <sheetData>
    <row r="1" spans="1:14" x14ac:dyDescent="0.25">
      <c r="A1" s="2"/>
      <c r="B1" s="3"/>
      <c r="C1" s="265"/>
      <c r="D1" s="265"/>
      <c r="E1" s="274" t="s">
        <v>29</v>
      </c>
      <c r="F1" s="274"/>
      <c r="G1" s="274"/>
      <c r="H1" s="274"/>
      <c r="I1" s="274"/>
      <c r="J1" s="274"/>
      <c r="K1" s="274"/>
      <c r="L1" s="274"/>
      <c r="M1" s="3"/>
      <c r="N1" s="4"/>
    </row>
    <row r="2" spans="1:14" s="10" customFormat="1" ht="13.5" customHeight="1" x14ac:dyDescent="0.25">
      <c r="A2" s="6"/>
      <c r="B2" s="7"/>
      <c r="C2" s="266"/>
      <c r="D2" s="266"/>
      <c r="E2" s="269" t="s">
        <v>58</v>
      </c>
      <c r="F2" s="269"/>
      <c r="G2" s="269"/>
      <c r="H2" s="269"/>
      <c r="I2" s="269"/>
      <c r="J2" s="269"/>
      <c r="K2" s="269"/>
      <c r="L2" s="269"/>
      <c r="M2" s="8"/>
      <c r="N2" s="9"/>
    </row>
    <row r="3" spans="1:14" s="10" customFormat="1" ht="13.5" customHeight="1" x14ac:dyDescent="0.25">
      <c r="A3" s="6"/>
      <c r="B3" s="7"/>
      <c r="C3" s="266"/>
      <c r="D3" s="266"/>
      <c r="E3" s="269" t="s">
        <v>174</v>
      </c>
      <c r="F3" s="269"/>
      <c r="G3" s="269"/>
      <c r="H3" s="269"/>
      <c r="I3" s="269"/>
      <c r="J3" s="269"/>
      <c r="K3" s="269"/>
      <c r="L3" s="269"/>
      <c r="M3" s="8"/>
      <c r="N3" s="9"/>
    </row>
    <row r="4" spans="1:14" s="10" customFormat="1" ht="13.5" customHeight="1" x14ac:dyDescent="0.25">
      <c r="A4" s="6"/>
      <c r="B4" s="7"/>
      <c r="C4" s="266"/>
      <c r="D4" s="266"/>
      <c r="E4" s="269" t="s">
        <v>61</v>
      </c>
      <c r="F4" s="269"/>
      <c r="G4" s="269"/>
      <c r="H4" s="269"/>
      <c r="I4" s="269"/>
      <c r="J4" s="269"/>
      <c r="K4" s="269"/>
      <c r="L4" s="269"/>
      <c r="M4" s="8"/>
      <c r="N4" s="9"/>
    </row>
    <row r="5" spans="1:14" s="10" customFormat="1" ht="12.75" customHeight="1" x14ac:dyDescent="0.25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5">
      <c r="A6" s="6"/>
      <c r="B6" s="11" t="s">
        <v>62</v>
      </c>
      <c r="C6" s="8"/>
      <c r="D6" s="8"/>
      <c r="E6" s="8"/>
      <c r="F6" s="12" t="str">
        <f>Docentes!B15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5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5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5">
      <c r="A9" s="15"/>
      <c r="B9" s="19"/>
      <c r="C9" s="269" t="s">
        <v>75</v>
      </c>
      <c r="D9" s="269"/>
      <c r="E9" s="269"/>
      <c r="F9" s="269"/>
      <c r="G9" s="269"/>
      <c r="H9" s="269"/>
      <c r="I9" s="269"/>
      <c r="J9" s="269"/>
      <c r="K9" s="269"/>
      <c r="L9" s="269"/>
      <c r="M9" s="20"/>
      <c r="N9" s="15"/>
    </row>
    <row r="10" spans="1:14" s="10" customFormat="1" x14ac:dyDescent="0.25">
      <c r="A10" s="15"/>
      <c r="B10" s="19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20"/>
      <c r="N10" s="15"/>
    </row>
    <row r="11" spans="1:14" s="10" customFormat="1" ht="12.75" customHeight="1" x14ac:dyDescent="0.25">
      <c r="A11" s="15"/>
      <c r="B11" s="22"/>
      <c r="C11" s="233" t="s">
        <v>135</v>
      </c>
      <c r="D11" s="234"/>
      <c r="E11" s="234"/>
      <c r="F11" s="234"/>
      <c r="G11" s="234"/>
      <c r="H11" s="235"/>
      <c r="I11" s="23"/>
      <c r="J11" s="233" t="s">
        <v>72</v>
      </c>
      <c r="K11" s="234"/>
      <c r="L11" s="235"/>
      <c r="M11" s="24"/>
      <c r="N11" s="15"/>
    </row>
    <row r="12" spans="1:14" s="10" customFormat="1" ht="12.75" customHeight="1" x14ac:dyDescent="0.25">
      <c r="A12" s="15"/>
      <c r="B12" s="22"/>
      <c r="C12" s="267" t="s">
        <v>3</v>
      </c>
      <c r="D12" s="268"/>
      <c r="E12" s="268"/>
      <c r="F12" s="268"/>
      <c r="G12" s="25" t="s">
        <v>59</v>
      </c>
      <c r="H12" s="26" t="s">
        <v>77</v>
      </c>
      <c r="I12" s="23"/>
      <c r="J12" s="154" t="s">
        <v>7</v>
      </c>
      <c r="K12" s="25" t="s">
        <v>59</v>
      </c>
      <c r="L12" s="26" t="s">
        <v>77</v>
      </c>
      <c r="M12" s="24"/>
      <c r="N12" s="15"/>
    </row>
    <row r="13" spans="1:14" s="10" customFormat="1" ht="12.75" customHeight="1" x14ac:dyDescent="0.25">
      <c r="A13" s="15"/>
      <c r="B13" s="22"/>
      <c r="C13" s="254" t="s">
        <v>41</v>
      </c>
      <c r="D13" s="291"/>
      <c r="E13" s="291"/>
      <c r="F13" s="291"/>
      <c r="G13" s="59">
        <f>Docentes!$J$1</f>
        <v>1</v>
      </c>
      <c r="H13" s="60">
        <f t="shared" ref="H13:H24" si="0">(G13*100)/$G$25</f>
        <v>100</v>
      </c>
      <c r="I13" s="27"/>
      <c r="J13" s="155" t="s">
        <v>36</v>
      </c>
      <c r="K13" s="59">
        <f>COUNTIF(Docentes!$I$15:$I$64,"Rural")</f>
        <v>6</v>
      </c>
      <c r="L13" s="60">
        <f>(K13*100)/K15</f>
        <v>100</v>
      </c>
      <c r="M13" s="24"/>
      <c r="N13" s="15"/>
    </row>
    <row r="14" spans="1:14" s="10" customFormat="1" ht="12.75" customHeight="1" x14ac:dyDescent="0.25">
      <c r="A14" s="15"/>
      <c r="B14" s="22"/>
      <c r="C14" s="236" t="s">
        <v>40</v>
      </c>
      <c r="D14" s="237"/>
      <c r="E14" s="237"/>
      <c r="F14" s="237"/>
      <c r="G14" s="61">
        <f>Docentes!$J$2</f>
        <v>0</v>
      </c>
      <c r="H14" s="62">
        <f t="shared" si="0"/>
        <v>0</v>
      </c>
      <c r="I14" s="27"/>
      <c r="J14" s="156" t="s">
        <v>37</v>
      </c>
      <c r="K14" s="63">
        <f>COUNTIF(Docentes!$I$15:$I$64,"Urbana")</f>
        <v>0</v>
      </c>
      <c r="L14" s="64">
        <f>(K14*100)/K15</f>
        <v>0</v>
      </c>
      <c r="M14" s="24"/>
      <c r="N14" s="15"/>
    </row>
    <row r="15" spans="1:14" s="10" customFormat="1" ht="12.75" customHeight="1" x14ac:dyDescent="0.25">
      <c r="A15" s="15"/>
      <c r="B15" s="22"/>
      <c r="C15" s="236" t="s">
        <v>141</v>
      </c>
      <c r="D15" s="237"/>
      <c r="E15" s="237"/>
      <c r="F15" s="237"/>
      <c r="G15" s="61">
        <f>Docentes!$J$3</f>
        <v>0</v>
      </c>
      <c r="H15" s="62">
        <f t="shared" si="0"/>
        <v>0</v>
      </c>
      <c r="I15" s="27"/>
      <c r="J15" s="154" t="s">
        <v>60</v>
      </c>
      <c r="K15" s="25">
        <f>SUM(K13:K14)</f>
        <v>6</v>
      </c>
      <c r="L15" s="193">
        <f>SUM(L13:L14)</f>
        <v>100</v>
      </c>
      <c r="M15" s="24"/>
      <c r="N15" s="15"/>
    </row>
    <row r="16" spans="1:14" s="10" customFormat="1" ht="12.75" customHeight="1" x14ac:dyDescent="0.25">
      <c r="A16" s="15"/>
      <c r="B16" s="22"/>
      <c r="C16" s="236" t="s">
        <v>42</v>
      </c>
      <c r="D16" s="237"/>
      <c r="E16" s="237"/>
      <c r="F16" s="237"/>
      <c r="G16" s="61">
        <f>Docentes!$J$4</f>
        <v>0</v>
      </c>
      <c r="H16" s="62">
        <f t="shared" si="0"/>
        <v>0</v>
      </c>
      <c r="I16" s="27"/>
      <c r="J16" s="17"/>
      <c r="K16" s="17"/>
      <c r="L16" s="17"/>
      <c r="M16" s="24"/>
      <c r="N16" s="15"/>
    </row>
    <row r="17" spans="1:14" s="10" customFormat="1" ht="12.75" customHeight="1" x14ac:dyDescent="0.25">
      <c r="A17" s="15"/>
      <c r="B17" s="22"/>
      <c r="C17" s="236" t="s">
        <v>43</v>
      </c>
      <c r="D17" s="237"/>
      <c r="E17" s="237"/>
      <c r="F17" s="237"/>
      <c r="G17" s="61">
        <f>Docentes!$J$5</f>
        <v>0</v>
      </c>
      <c r="H17" s="62">
        <f t="shared" si="0"/>
        <v>0</v>
      </c>
      <c r="I17" s="27"/>
      <c r="J17" s="8"/>
      <c r="K17" s="8"/>
      <c r="L17" s="8"/>
      <c r="M17" s="24"/>
      <c r="N17" s="15"/>
    </row>
    <row r="18" spans="1:14" s="10" customFormat="1" ht="12.75" customHeight="1" x14ac:dyDescent="0.25">
      <c r="A18" s="15"/>
      <c r="B18" s="22"/>
      <c r="C18" s="236" t="s">
        <v>44</v>
      </c>
      <c r="D18" s="237"/>
      <c r="E18" s="237"/>
      <c r="F18" s="237"/>
      <c r="G18" s="61">
        <f>Docentes!$J$6</f>
        <v>0</v>
      </c>
      <c r="H18" s="62">
        <f t="shared" si="0"/>
        <v>0</v>
      </c>
      <c r="I18" s="27"/>
      <c r="J18" s="8"/>
      <c r="K18" s="8"/>
      <c r="L18" s="8"/>
      <c r="M18" s="24"/>
      <c r="N18" s="15"/>
    </row>
    <row r="19" spans="1:14" s="10" customFormat="1" ht="12.75" customHeight="1" x14ac:dyDescent="0.25">
      <c r="A19" s="15"/>
      <c r="B19" s="22"/>
      <c r="C19" s="236" t="s">
        <v>103</v>
      </c>
      <c r="D19" s="237"/>
      <c r="E19" s="237"/>
      <c r="F19" s="237"/>
      <c r="G19" s="61">
        <f>Docentes!$J$7</f>
        <v>0</v>
      </c>
      <c r="H19" s="62">
        <f t="shared" si="0"/>
        <v>0</v>
      </c>
      <c r="I19" s="27"/>
      <c r="J19" s="28"/>
      <c r="K19" s="28"/>
      <c r="L19" s="28"/>
      <c r="M19" s="24"/>
      <c r="N19" s="15"/>
    </row>
    <row r="20" spans="1:14" s="10" customFormat="1" ht="12.75" customHeight="1" x14ac:dyDescent="0.25">
      <c r="A20" s="15"/>
      <c r="B20" s="22"/>
      <c r="C20" s="236" t="s">
        <v>145</v>
      </c>
      <c r="D20" s="237"/>
      <c r="E20" s="237"/>
      <c r="F20" s="237"/>
      <c r="G20" s="61">
        <f>Docentes!$J$8</f>
        <v>0</v>
      </c>
      <c r="H20" s="62">
        <f t="shared" si="0"/>
        <v>0</v>
      </c>
      <c r="I20" s="27"/>
      <c r="J20" s="233" t="s">
        <v>73</v>
      </c>
      <c r="K20" s="234"/>
      <c r="L20" s="235"/>
      <c r="M20" s="24"/>
      <c r="N20" s="15"/>
    </row>
    <row r="21" spans="1:14" s="10" customFormat="1" ht="12.75" customHeight="1" x14ac:dyDescent="0.25">
      <c r="A21" s="15"/>
      <c r="B21" s="22"/>
      <c r="C21" s="236" t="s">
        <v>39</v>
      </c>
      <c r="D21" s="237"/>
      <c r="E21" s="237"/>
      <c r="F21" s="237"/>
      <c r="G21" s="61">
        <f>Docentes!$J$9</f>
        <v>0</v>
      </c>
      <c r="H21" s="62">
        <f t="shared" si="0"/>
        <v>0</v>
      </c>
      <c r="I21" s="27"/>
      <c r="J21" s="153" t="s">
        <v>4</v>
      </c>
      <c r="K21" s="25" t="s">
        <v>59</v>
      </c>
      <c r="L21" s="26" t="s">
        <v>77</v>
      </c>
      <c r="M21" s="24"/>
      <c r="N21" s="15"/>
    </row>
    <row r="22" spans="1:14" s="10" customFormat="1" ht="12.75" customHeight="1" x14ac:dyDescent="0.25">
      <c r="A22" s="15"/>
      <c r="B22" s="22"/>
      <c r="C22" s="236" t="s">
        <v>45</v>
      </c>
      <c r="D22" s="237"/>
      <c r="E22" s="237"/>
      <c r="F22" s="237"/>
      <c r="G22" s="61">
        <f>Docentes!$J$10</f>
        <v>0</v>
      </c>
      <c r="H22" s="62">
        <f t="shared" si="0"/>
        <v>0</v>
      </c>
      <c r="I22" s="27"/>
      <c r="J22" s="172" t="s">
        <v>48</v>
      </c>
      <c r="K22" s="59">
        <f>COUNTIF(Docentes!$K$15:$K$64,"Preescolar")</f>
        <v>0</v>
      </c>
      <c r="L22" s="60">
        <f>(K22*100)/K25</f>
        <v>0</v>
      </c>
      <c r="M22" s="24"/>
      <c r="N22" s="15"/>
    </row>
    <row r="23" spans="1:14" s="10" customFormat="1" ht="12.75" customHeight="1" x14ac:dyDescent="0.25">
      <c r="A23" s="15"/>
      <c r="B23" s="22"/>
      <c r="C23" s="236" t="s">
        <v>46</v>
      </c>
      <c r="D23" s="237"/>
      <c r="E23" s="237"/>
      <c r="F23" s="237"/>
      <c r="G23" s="61">
        <f>Docentes!$J$11</f>
        <v>0</v>
      </c>
      <c r="H23" s="62">
        <f t="shared" si="0"/>
        <v>0</v>
      </c>
      <c r="I23" s="27"/>
      <c r="J23" s="173" t="s">
        <v>171</v>
      </c>
      <c r="K23" s="61">
        <f>COUNTIF(Docentes!$K$15:$K$64,"Básica primaria")</f>
        <v>5</v>
      </c>
      <c r="L23" s="62">
        <f>(K23*100)/K25</f>
        <v>83.333333333333329</v>
      </c>
      <c r="M23" s="24"/>
      <c r="N23" s="15"/>
    </row>
    <row r="24" spans="1:14" s="10" customFormat="1" ht="12.75" customHeight="1" x14ac:dyDescent="0.25">
      <c r="A24" s="15"/>
      <c r="B24" s="22"/>
      <c r="C24" s="241" t="s">
        <v>146</v>
      </c>
      <c r="D24" s="242"/>
      <c r="E24" s="242"/>
      <c r="F24" s="242"/>
      <c r="G24" s="63">
        <f>Docentes!$J$12</f>
        <v>0</v>
      </c>
      <c r="H24" s="64">
        <f t="shared" si="0"/>
        <v>0</v>
      </c>
      <c r="I24" s="27"/>
      <c r="J24" s="174" t="s">
        <v>172</v>
      </c>
      <c r="K24" s="63">
        <f>COUNTIF(Docentes!$K$15:$K$64,"Básica secundaria y media")</f>
        <v>1</v>
      </c>
      <c r="L24" s="64">
        <f>(K24*100)/K25</f>
        <v>16.666666666666668</v>
      </c>
      <c r="M24" s="24"/>
      <c r="N24" s="15"/>
    </row>
    <row r="25" spans="1:14" s="10" customFormat="1" ht="12.75" customHeight="1" x14ac:dyDescent="0.25">
      <c r="A25" s="15"/>
      <c r="B25" s="22"/>
      <c r="C25" s="267" t="s">
        <v>60</v>
      </c>
      <c r="D25" s="268"/>
      <c r="E25" s="268"/>
      <c r="F25" s="268"/>
      <c r="G25" s="25">
        <f>SUM(G13:G24)</f>
        <v>1</v>
      </c>
      <c r="H25" s="193">
        <f>SUM(H13:H24)</f>
        <v>100</v>
      </c>
      <c r="I25" s="23"/>
      <c r="J25" s="153" t="s">
        <v>60</v>
      </c>
      <c r="K25" s="25">
        <f>SUM(K22:K24)</f>
        <v>6</v>
      </c>
      <c r="L25" s="193">
        <f>SUM(L22:L24)</f>
        <v>100</v>
      </c>
      <c r="M25" s="24"/>
      <c r="N25" s="15"/>
    </row>
    <row r="26" spans="1:14" s="10" customFormat="1" ht="12.75" customHeight="1" x14ac:dyDescent="0.25">
      <c r="A26" s="1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15"/>
    </row>
    <row r="27" spans="1:14" s="10" customFormat="1" ht="6.75" customHeight="1" x14ac:dyDescent="0.25">
      <c r="A27" s="1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5"/>
    </row>
    <row r="28" spans="1:14" s="10" customFormat="1" ht="15" customHeight="1" x14ac:dyDescent="0.25">
      <c r="A28" s="15"/>
      <c r="B28" s="19"/>
      <c r="C28" s="269" t="s">
        <v>74</v>
      </c>
      <c r="D28" s="269"/>
      <c r="E28" s="269"/>
      <c r="F28" s="269"/>
      <c r="G28" s="269"/>
      <c r="H28" s="269"/>
      <c r="I28" s="269"/>
      <c r="J28" s="269"/>
      <c r="K28" s="269"/>
      <c r="L28" s="269"/>
      <c r="M28" s="20"/>
      <c r="N28" s="15"/>
    </row>
    <row r="29" spans="1:14" s="10" customFormat="1" ht="15" customHeight="1" x14ac:dyDescent="0.25">
      <c r="A29" s="15"/>
      <c r="B29" s="19"/>
      <c r="C29" s="270" t="s">
        <v>67</v>
      </c>
      <c r="D29" s="270"/>
      <c r="E29" s="270"/>
      <c r="F29" s="270"/>
      <c r="G29" s="270"/>
      <c r="H29" s="270"/>
      <c r="I29" s="270"/>
      <c r="J29" s="270"/>
      <c r="K29" s="270"/>
      <c r="L29" s="270"/>
      <c r="M29" s="20"/>
      <c r="N29" s="15"/>
    </row>
    <row r="30" spans="1:14" s="10" customFormat="1" ht="15" customHeight="1" x14ac:dyDescent="0.25">
      <c r="A30" s="15"/>
      <c r="B30" s="19"/>
      <c r="C30" s="270" t="s">
        <v>147</v>
      </c>
      <c r="D30" s="270"/>
      <c r="E30" s="270"/>
      <c r="F30" s="270"/>
      <c r="G30" s="270"/>
      <c r="H30" s="270"/>
      <c r="I30" s="270"/>
      <c r="J30" s="270"/>
      <c r="K30" s="270"/>
      <c r="L30" s="270"/>
      <c r="M30" s="20"/>
      <c r="N30" s="15"/>
    </row>
    <row r="31" spans="1:14" ht="9" customHeight="1" x14ac:dyDescent="0.25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3"/>
    </row>
    <row r="32" spans="1:14" ht="25.5" customHeight="1" x14ac:dyDescent="0.25">
      <c r="A32" s="33"/>
      <c r="B32" s="37"/>
      <c r="C32" s="271" t="s">
        <v>57</v>
      </c>
      <c r="D32" s="271"/>
      <c r="E32" s="272"/>
      <c r="F32" s="272"/>
      <c r="G32" s="273"/>
      <c r="H32" s="38" t="s">
        <v>78</v>
      </c>
      <c r="I32" s="38" t="s">
        <v>79</v>
      </c>
      <c r="J32" s="38" t="s">
        <v>80</v>
      </c>
      <c r="K32" s="38" t="s">
        <v>81</v>
      </c>
      <c r="L32" s="77" t="s">
        <v>82</v>
      </c>
      <c r="M32" s="39"/>
      <c r="N32" s="33"/>
    </row>
    <row r="33" spans="1:14" ht="16.95" customHeight="1" x14ac:dyDescent="0.25">
      <c r="A33" s="33"/>
      <c r="B33" s="37"/>
      <c r="C33" s="249" t="s">
        <v>148</v>
      </c>
      <c r="D33" s="252" t="s">
        <v>9</v>
      </c>
      <c r="E33" s="253"/>
      <c r="F33" s="253"/>
      <c r="G33" s="254"/>
      <c r="H33" s="40">
        <f>Docentes!$O$1</f>
        <v>6</v>
      </c>
      <c r="I33" s="41">
        <f>Docentes!$O$4</f>
        <v>90</v>
      </c>
      <c r="J33" s="41">
        <f>Docentes!$O$5</f>
        <v>95</v>
      </c>
      <c r="K33" s="41">
        <f>Docentes!$O$2</f>
        <v>92.166666666666671</v>
      </c>
      <c r="L33" s="78">
        <f>Docentes!$O$3</f>
        <v>1.7224014243685084</v>
      </c>
      <c r="M33" s="39"/>
      <c r="N33" s="33"/>
    </row>
    <row r="34" spans="1:14" ht="16.95" customHeight="1" x14ac:dyDescent="0.25">
      <c r="A34" s="33"/>
      <c r="B34" s="37"/>
      <c r="C34" s="250"/>
      <c r="D34" s="255" t="s">
        <v>28</v>
      </c>
      <c r="E34" s="256"/>
      <c r="F34" s="256"/>
      <c r="G34" s="236"/>
      <c r="H34" s="42">
        <f>Docentes!$P$1</f>
        <v>6</v>
      </c>
      <c r="I34" s="43">
        <f>Docentes!$P$4</f>
        <v>91</v>
      </c>
      <c r="J34" s="43">
        <f>Docentes!$P$5</f>
        <v>96</v>
      </c>
      <c r="K34" s="43">
        <f>Docentes!$P$2</f>
        <v>93.166666666666671</v>
      </c>
      <c r="L34" s="79">
        <f>Docentes!$P$3</f>
        <v>1.7224014243685084</v>
      </c>
      <c r="M34" s="39"/>
      <c r="N34" s="33"/>
    </row>
    <row r="35" spans="1:14" ht="16.95" customHeight="1" x14ac:dyDescent="0.25">
      <c r="A35" s="33"/>
      <c r="B35" s="37"/>
      <c r="C35" s="250"/>
      <c r="D35" s="255" t="s">
        <v>10</v>
      </c>
      <c r="E35" s="256"/>
      <c r="F35" s="256"/>
      <c r="G35" s="236"/>
      <c r="H35" s="42">
        <f>Docentes!$Q$1</f>
        <v>6</v>
      </c>
      <c r="I35" s="43">
        <f>Docentes!$Q$4</f>
        <v>89</v>
      </c>
      <c r="J35" s="43">
        <f>Docentes!$Q$5</f>
        <v>94</v>
      </c>
      <c r="K35" s="43">
        <f>Docentes!$Q$2</f>
        <v>92.333333333333329</v>
      </c>
      <c r="L35" s="79">
        <f>Docentes!$Q$3</f>
        <v>1.96638416050035</v>
      </c>
      <c r="M35" s="39"/>
      <c r="N35" s="33"/>
    </row>
    <row r="36" spans="1:14" ht="16.95" customHeight="1" x14ac:dyDescent="0.25">
      <c r="A36" s="33"/>
      <c r="B36" s="37"/>
      <c r="C36" s="250"/>
      <c r="D36" s="243" t="s">
        <v>11</v>
      </c>
      <c r="E36" s="244"/>
      <c r="F36" s="244"/>
      <c r="G36" s="245"/>
      <c r="H36" s="111">
        <f>Docentes!$R$1</f>
        <v>6</v>
      </c>
      <c r="I36" s="112">
        <f>Docentes!$R$4</f>
        <v>92</v>
      </c>
      <c r="J36" s="112">
        <f>Docentes!$R$5</f>
        <v>95</v>
      </c>
      <c r="K36" s="112">
        <f>Docentes!$R$2</f>
        <v>93.333333333333329</v>
      </c>
      <c r="L36" s="113">
        <f>Docentes!$R$3</f>
        <v>1.2110601416389968</v>
      </c>
      <c r="M36" s="39"/>
      <c r="N36" s="33"/>
    </row>
    <row r="37" spans="1:14" ht="16.95" customHeight="1" x14ac:dyDescent="0.25">
      <c r="A37" s="33"/>
      <c r="B37" s="37"/>
      <c r="C37" s="250"/>
      <c r="D37" s="246" t="s">
        <v>136</v>
      </c>
      <c r="E37" s="247"/>
      <c r="F37" s="247"/>
      <c r="G37" s="248"/>
      <c r="H37" s="117">
        <f>Docentes!$T$1</f>
        <v>6</v>
      </c>
      <c r="I37" s="118">
        <f>Docentes!$T$4</f>
        <v>90.75</v>
      </c>
      <c r="J37" s="118">
        <f>Docentes!$T$5</f>
        <v>94.75</v>
      </c>
      <c r="K37" s="118">
        <f>Docentes!$T$2</f>
        <v>92.75</v>
      </c>
      <c r="L37" s="119">
        <f>Docentes!$T$3</f>
        <v>1.4916433890176297</v>
      </c>
      <c r="M37" s="39"/>
      <c r="N37" s="33"/>
    </row>
    <row r="38" spans="1:14" ht="16.95" customHeight="1" x14ac:dyDescent="0.25">
      <c r="A38" s="33"/>
      <c r="B38" s="37"/>
      <c r="C38" s="250"/>
      <c r="D38" s="275" t="s">
        <v>12</v>
      </c>
      <c r="E38" s="276"/>
      <c r="F38" s="276"/>
      <c r="G38" s="277"/>
      <c r="H38" s="114">
        <f>Docentes!$V$1</f>
        <v>6</v>
      </c>
      <c r="I38" s="115">
        <f>Docentes!$V$4</f>
        <v>92</v>
      </c>
      <c r="J38" s="115">
        <f>Docentes!$V$5</f>
        <v>95</v>
      </c>
      <c r="K38" s="115">
        <f>Docentes!$V$2</f>
        <v>93.666666666666671</v>
      </c>
      <c r="L38" s="116">
        <f>Docentes!$V$3</f>
        <v>1.2110601416389968</v>
      </c>
      <c r="M38" s="39"/>
      <c r="N38" s="33"/>
    </row>
    <row r="39" spans="1:14" ht="16.95" customHeight="1" x14ac:dyDescent="0.25">
      <c r="A39" s="33"/>
      <c r="B39" s="37"/>
      <c r="C39" s="250"/>
      <c r="D39" s="243" t="s">
        <v>13</v>
      </c>
      <c r="E39" s="244"/>
      <c r="F39" s="244"/>
      <c r="G39" s="245"/>
      <c r="H39" s="111">
        <f>Docentes!$W$1</f>
        <v>6</v>
      </c>
      <c r="I39" s="112">
        <f>Docentes!$W$4</f>
        <v>90</v>
      </c>
      <c r="J39" s="112">
        <f>Docentes!$W$5</f>
        <v>96</v>
      </c>
      <c r="K39" s="112">
        <f>Docentes!$W$2</f>
        <v>93</v>
      </c>
      <c r="L39" s="113">
        <f>Docentes!$W$3</f>
        <v>2.2803508501982761</v>
      </c>
      <c r="M39" s="39"/>
      <c r="N39" s="33"/>
    </row>
    <row r="40" spans="1:14" ht="16.95" customHeight="1" x14ac:dyDescent="0.25">
      <c r="A40" s="33"/>
      <c r="B40" s="37"/>
      <c r="C40" s="250"/>
      <c r="D40" s="246" t="s">
        <v>137</v>
      </c>
      <c r="E40" s="247"/>
      <c r="F40" s="247"/>
      <c r="G40" s="248"/>
      <c r="H40" s="117">
        <f>Docentes!$Y$1</f>
        <v>6</v>
      </c>
      <c r="I40" s="118">
        <f>Docentes!$Y$4</f>
        <v>92</v>
      </c>
      <c r="J40" s="118">
        <f>Docentes!$Y$5</f>
        <v>94.5</v>
      </c>
      <c r="K40" s="118">
        <f>Docentes!$Y$2</f>
        <v>93.333333333333329</v>
      </c>
      <c r="L40" s="119">
        <f>Docentes!$Y$3</f>
        <v>1.1254628677422756</v>
      </c>
      <c r="M40" s="39"/>
      <c r="N40" s="33"/>
    </row>
    <row r="41" spans="1:14" ht="16.95" customHeight="1" x14ac:dyDescent="0.25">
      <c r="A41" s="33"/>
      <c r="B41" s="37"/>
      <c r="C41" s="250"/>
      <c r="D41" s="275" t="s">
        <v>14</v>
      </c>
      <c r="E41" s="276"/>
      <c r="F41" s="276"/>
      <c r="G41" s="277"/>
      <c r="H41" s="114">
        <f>Docentes!$AA$1</f>
        <v>6</v>
      </c>
      <c r="I41" s="115">
        <f>Docentes!$AA$4</f>
        <v>85</v>
      </c>
      <c r="J41" s="115">
        <f>Docentes!$AA$5</f>
        <v>95</v>
      </c>
      <c r="K41" s="115">
        <f>Docentes!$AA$2</f>
        <v>91.666666666666671</v>
      </c>
      <c r="L41" s="116">
        <f>Docentes!$AA$3</f>
        <v>3.8815804341359033</v>
      </c>
      <c r="M41" s="39"/>
      <c r="N41" s="33"/>
    </row>
    <row r="42" spans="1:14" ht="16.95" customHeight="1" x14ac:dyDescent="0.25">
      <c r="A42" s="33"/>
      <c r="B42" s="37"/>
      <c r="C42" s="250"/>
      <c r="D42" s="243" t="s">
        <v>90</v>
      </c>
      <c r="E42" s="244"/>
      <c r="F42" s="244"/>
      <c r="G42" s="245"/>
      <c r="H42" s="111">
        <f>Docentes!$AB$1</f>
        <v>6</v>
      </c>
      <c r="I42" s="112">
        <f>Docentes!$AB$4</f>
        <v>90</v>
      </c>
      <c r="J42" s="112">
        <f>Docentes!$AB$5</f>
        <v>96</v>
      </c>
      <c r="K42" s="112">
        <f>Docentes!$AB$2</f>
        <v>92.833333333333329</v>
      </c>
      <c r="L42" s="113">
        <f>Docentes!$AB$3</f>
        <v>2.4013884872437168</v>
      </c>
      <c r="M42" s="39"/>
      <c r="N42" s="33"/>
    </row>
    <row r="43" spans="1:14" ht="16.95" customHeight="1" x14ac:dyDescent="0.25">
      <c r="A43" s="33"/>
      <c r="B43" s="37"/>
      <c r="C43" s="251"/>
      <c r="D43" s="259" t="s">
        <v>138</v>
      </c>
      <c r="E43" s="260"/>
      <c r="F43" s="260"/>
      <c r="G43" s="261"/>
      <c r="H43" s="120">
        <f>Docentes!$AD$1</f>
        <v>6</v>
      </c>
      <c r="I43" s="121">
        <f>Docentes!$AD$4</f>
        <v>87.5</v>
      </c>
      <c r="J43" s="121">
        <f>Docentes!$AD$5</f>
        <v>95.5</v>
      </c>
      <c r="K43" s="121">
        <f>Docentes!$AD$2</f>
        <v>92.25</v>
      </c>
      <c r="L43" s="122">
        <f>Docentes!$AD$3</f>
        <v>2.7883686987197374</v>
      </c>
      <c r="M43" s="39"/>
      <c r="N43" s="33"/>
    </row>
    <row r="44" spans="1:14" ht="16.95" customHeight="1" x14ac:dyDescent="0.25">
      <c r="A44" s="33"/>
      <c r="B44" s="37"/>
      <c r="C44" s="249" t="s">
        <v>149</v>
      </c>
      <c r="D44" s="252" t="s">
        <v>122</v>
      </c>
      <c r="E44" s="253"/>
      <c r="F44" s="253"/>
      <c r="G44" s="254"/>
      <c r="H44" s="40">
        <f>Docentes!$AJ$1</f>
        <v>6</v>
      </c>
      <c r="I44" s="41">
        <f>Docentes!$AJ$4</f>
        <v>90</v>
      </c>
      <c r="J44" s="41">
        <f>Docentes!$AJ$5</f>
        <v>95</v>
      </c>
      <c r="K44" s="41">
        <f>Docentes!$AJ$2</f>
        <v>93</v>
      </c>
      <c r="L44" s="78">
        <f>Docentes!$AJ$3</f>
        <v>2</v>
      </c>
      <c r="M44" s="39"/>
      <c r="N44" s="33"/>
    </row>
    <row r="45" spans="1:14" ht="16.95" customHeight="1" x14ac:dyDescent="0.25">
      <c r="A45" s="33"/>
      <c r="B45" s="37"/>
      <c r="C45" s="250"/>
      <c r="D45" s="255" t="s">
        <v>126</v>
      </c>
      <c r="E45" s="256"/>
      <c r="F45" s="256"/>
      <c r="G45" s="236"/>
      <c r="H45" s="42">
        <f>Docentes!$AK$1</f>
        <v>6</v>
      </c>
      <c r="I45" s="43">
        <f>Docentes!$AK$4</f>
        <v>91</v>
      </c>
      <c r="J45" s="43">
        <f>Docentes!$AK$5</f>
        <v>95</v>
      </c>
      <c r="K45" s="43">
        <f>Docentes!$AK$2</f>
        <v>93.333333333333329</v>
      </c>
      <c r="L45" s="79">
        <f>Docentes!$AK$3</f>
        <v>1.8618986725025255</v>
      </c>
      <c r="M45" s="39"/>
      <c r="N45" s="33"/>
    </row>
    <row r="46" spans="1:14" ht="16.95" customHeight="1" x14ac:dyDescent="0.25">
      <c r="A46" s="33"/>
      <c r="B46" s="37"/>
      <c r="C46" s="250"/>
      <c r="D46" s="243" t="s">
        <v>127</v>
      </c>
      <c r="E46" s="244"/>
      <c r="F46" s="244"/>
      <c r="G46" s="245"/>
      <c r="H46" s="111">
        <f>Docentes!$AL$1</f>
        <v>6</v>
      </c>
      <c r="I46" s="112">
        <f>Docentes!$AL$4</f>
        <v>89</v>
      </c>
      <c r="J46" s="112">
        <f>Docentes!$AL$5</f>
        <v>95</v>
      </c>
      <c r="K46" s="112">
        <f>Docentes!$AL$2</f>
        <v>92.833333333333329</v>
      </c>
      <c r="L46" s="113">
        <f>Docentes!$AL$3</f>
        <v>2.4013884872437168</v>
      </c>
      <c r="M46" s="39"/>
      <c r="N46" s="33"/>
    </row>
    <row r="47" spans="1:14" ht="16.95" customHeight="1" x14ac:dyDescent="0.25">
      <c r="A47" s="33"/>
      <c r="B47" s="37"/>
      <c r="C47" s="251"/>
      <c r="D47" s="259" t="s">
        <v>89</v>
      </c>
      <c r="E47" s="260"/>
      <c r="F47" s="260"/>
      <c r="G47" s="261"/>
      <c r="H47" s="120">
        <f>Docentes!$AN$1</f>
        <v>6</v>
      </c>
      <c r="I47" s="121">
        <f>Docentes!$AN$4</f>
        <v>91.666666666666671</v>
      </c>
      <c r="J47" s="121">
        <f>Docentes!$AN$5</f>
        <v>94.333333333333329</v>
      </c>
      <c r="K47" s="121">
        <f>Docentes!$AN$2</f>
        <v>93.055555555555557</v>
      </c>
      <c r="L47" s="122">
        <f>Docentes!$AN$3</f>
        <v>1.2003086022939</v>
      </c>
      <c r="M47" s="39"/>
      <c r="N47" s="33"/>
    </row>
    <row r="48" spans="1:14" ht="16.95" customHeight="1" x14ac:dyDescent="0.25">
      <c r="A48" s="33"/>
      <c r="B48" s="37"/>
      <c r="C48" s="44"/>
      <c r="D48" s="262" t="s">
        <v>56</v>
      </c>
      <c r="E48" s="262"/>
      <c r="F48" s="262"/>
      <c r="G48" s="263"/>
      <c r="H48" s="45">
        <f>Docentes!$AQ$1</f>
        <v>6</v>
      </c>
      <c r="I48" s="46">
        <f>Docentes!$AQ$4</f>
        <v>91.5</v>
      </c>
      <c r="J48" s="46">
        <f>Docentes!$AQ$5</f>
        <v>94.7</v>
      </c>
      <c r="K48" s="46">
        <f>Docentes!$AQ$2</f>
        <v>92.933333333333337</v>
      </c>
      <c r="L48" s="80">
        <f>Docentes!$AQ$3</f>
        <v>1.1919172230766131</v>
      </c>
      <c r="M48" s="39"/>
      <c r="N48" s="33"/>
    </row>
    <row r="49" spans="1:14" s="10" customFormat="1" ht="6.75" customHeight="1" x14ac:dyDescent="0.25">
      <c r="A49" s="15"/>
      <c r="B49" s="1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20"/>
      <c r="N49" s="15"/>
    </row>
    <row r="50" spans="1:14" s="10" customFormat="1" x14ac:dyDescent="0.25">
      <c r="A50" s="15"/>
      <c r="B50" s="19"/>
      <c r="C50" s="48" t="s">
        <v>83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5">
      <c r="A51" s="15"/>
      <c r="B51" s="19"/>
      <c r="C51" s="48" t="s">
        <v>84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5">
      <c r="A52" s="15"/>
      <c r="B52" s="19"/>
      <c r="C52" s="48" t="s">
        <v>85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5">
      <c r="A53" s="15"/>
      <c r="B53" s="19"/>
      <c r="C53" s="48" t="s">
        <v>94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x14ac:dyDescent="0.25">
      <c r="A54" s="15"/>
      <c r="B54" s="19"/>
      <c r="C54" s="48" t="s">
        <v>86</v>
      </c>
      <c r="D54" s="48"/>
      <c r="E54" s="8"/>
      <c r="F54" s="8"/>
      <c r="G54" s="8"/>
      <c r="H54" s="8"/>
      <c r="I54" s="8"/>
      <c r="J54" s="8"/>
      <c r="K54" s="8"/>
      <c r="L54" s="8"/>
      <c r="M54" s="20"/>
      <c r="N54" s="15"/>
    </row>
    <row r="55" spans="1:14" s="10" customFormat="1" ht="6.75" customHeight="1" x14ac:dyDescent="0.25">
      <c r="A55" s="49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1"/>
      <c r="N55" s="49"/>
    </row>
    <row r="56" spans="1:14" s="10" customFormat="1" ht="9" customHeight="1" x14ac:dyDescent="0.2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9" customHeight="1" x14ac:dyDescent="0.25">
      <c r="A57" s="3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33"/>
    </row>
    <row r="58" spans="1:14" x14ac:dyDescent="0.25">
      <c r="A58" s="33"/>
      <c r="B58" s="34"/>
      <c r="C58" s="264" t="s">
        <v>76</v>
      </c>
      <c r="D58" s="264"/>
      <c r="E58" s="264"/>
      <c r="F58" s="264"/>
      <c r="G58" s="264"/>
      <c r="H58" s="264"/>
      <c r="I58" s="264"/>
      <c r="J58" s="264"/>
      <c r="K58" s="264"/>
      <c r="L58" s="264"/>
      <c r="M58" s="36"/>
      <c r="N58" s="33"/>
    </row>
    <row r="59" spans="1:14" ht="9" customHeight="1" x14ac:dyDescent="0.25">
      <c r="A59" s="33"/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5">
      <c r="A60" s="33"/>
      <c r="B60" s="34"/>
      <c r="C60" s="7"/>
      <c r="D60" s="7"/>
      <c r="E60" s="7"/>
      <c r="F60" s="8"/>
      <c r="G60" s="8"/>
      <c r="H60" s="8"/>
      <c r="I60" s="8"/>
      <c r="J60" s="8"/>
      <c r="K60" s="8"/>
      <c r="L60" s="8"/>
      <c r="M60" s="36"/>
      <c r="N60" s="33"/>
    </row>
    <row r="61" spans="1:14" x14ac:dyDescent="0.25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5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5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5">
      <c r="A64" s="33"/>
      <c r="B64" s="34"/>
      <c r="C64" s="7"/>
      <c r="D64" s="7"/>
      <c r="E64" s="7"/>
      <c r="F64" s="7"/>
      <c r="G64" s="7"/>
      <c r="H64" s="8"/>
      <c r="I64" s="8"/>
      <c r="J64" s="8"/>
      <c r="K64" s="8"/>
      <c r="L64" s="8"/>
      <c r="M64" s="36"/>
      <c r="N64" s="33"/>
    </row>
    <row r="65" spans="1:14" x14ac:dyDescent="0.25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5">
      <c r="A66" s="33"/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36"/>
      <c r="N66" s="33"/>
    </row>
    <row r="67" spans="1:14" x14ac:dyDescent="0.25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5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5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5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5">
      <c r="A71" s="33"/>
      <c r="B71" s="34"/>
      <c r="C71" s="7"/>
      <c r="D71" s="7"/>
      <c r="E71" s="7"/>
      <c r="F71" s="7"/>
      <c r="G71" s="7"/>
      <c r="H71" s="8"/>
      <c r="I71" s="8"/>
      <c r="J71" s="8"/>
      <c r="K71" s="8"/>
      <c r="L71" s="8"/>
      <c r="M71" s="36"/>
      <c r="N71" s="33"/>
    </row>
    <row r="72" spans="1:14" x14ac:dyDescent="0.25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5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5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5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5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5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5">
      <c r="A78" s="33"/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36"/>
      <c r="N78" s="33"/>
    </row>
    <row r="79" spans="1:14" x14ac:dyDescent="0.25">
      <c r="A79" s="33"/>
      <c r="B79" s="34"/>
      <c r="C79" s="7"/>
      <c r="D79" s="7"/>
      <c r="E79" s="7"/>
      <c r="F79" s="7"/>
      <c r="G79" s="7"/>
      <c r="H79" s="8"/>
      <c r="I79" s="8"/>
      <c r="J79" s="8"/>
      <c r="K79" s="8"/>
      <c r="L79" s="8"/>
      <c r="M79" s="36"/>
      <c r="N79" s="33"/>
    </row>
    <row r="80" spans="1:14" x14ac:dyDescent="0.25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5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x14ac:dyDescent="0.25">
      <c r="A82" s="33"/>
      <c r="B82" s="34"/>
      <c r="C82" s="7"/>
      <c r="D82" s="7"/>
      <c r="E82" s="7"/>
      <c r="F82" s="7"/>
      <c r="G82" s="7"/>
      <c r="H82" s="7"/>
      <c r="I82" s="7"/>
      <c r="J82" s="7"/>
      <c r="K82" s="7"/>
      <c r="L82" s="7"/>
      <c r="M82" s="36"/>
      <c r="N82" s="33"/>
    </row>
    <row r="83" spans="1:14" ht="12.75" customHeight="1" x14ac:dyDescent="0.25">
      <c r="A83" s="33"/>
      <c r="B83" s="5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57"/>
      <c r="N83" s="33"/>
    </row>
    <row r="84" spans="1:14" ht="12.75" customHeight="1" x14ac:dyDescent="0.25">
      <c r="A84" s="33"/>
      <c r="B84" s="53"/>
      <c r="C84" s="58"/>
      <c r="D84" s="58"/>
      <c r="E84" s="58"/>
      <c r="F84" s="58"/>
      <c r="G84" s="123"/>
      <c r="H84" s="53"/>
      <c r="I84" s="58"/>
      <c r="J84" s="58"/>
      <c r="K84" s="58"/>
      <c r="L84" s="58"/>
      <c r="M84" s="55"/>
      <c r="N84" s="33"/>
    </row>
    <row r="85" spans="1:14" ht="15" customHeight="1" x14ac:dyDescent="0.25">
      <c r="A85" s="33"/>
      <c r="B85" s="37"/>
      <c r="C85" s="233" t="s">
        <v>88</v>
      </c>
      <c r="D85" s="234"/>
      <c r="E85" s="234"/>
      <c r="F85" s="235"/>
      <c r="G85" s="33"/>
      <c r="H85" s="37"/>
      <c r="I85" s="240" t="s">
        <v>139</v>
      </c>
      <c r="J85" s="240"/>
      <c r="K85" s="240"/>
      <c r="L85" s="240"/>
      <c r="M85" s="39"/>
      <c r="N85" s="33"/>
    </row>
    <row r="86" spans="1:14" ht="15" customHeight="1" x14ac:dyDescent="0.25">
      <c r="A86" s="33"/>
      <c r="B86" s="37"/>
      <c r="C86" s="283" t="s">
        <v>87</v>
      </c>
      <c r="D86" s="278"/>
      <c r="E86" s="25" t="s">
        <v>59</v>
      </c>
      <c r="F86" s="26" t="s">
        <v>77</v>
      </c>
      <c r="G86" s="33"/>
      <c r="H86" s="37"/>
      <c r="I86" s="278" t="s">
        <v>140</v>
      </c>
      <c r="J86" s="239"/>
      <c r="K86" s="130" t="s">
        <v>142</v>
      </c>
      <c r="L86" s="131" t="s">
        <v>77</v>
      </c>
      <c r="M86" s="39"/>
      <c r="N86" s="33"/>
    </row>
    <row r="87" spans="1:14" ht="15" customHeight="1" x14ac:dyDescent="0.25">
      <c r="A87" s="33"/>
      <c r="B87" s="37"/>
      <c r="C87" s="284" t="s">
        <v>69</v>
      </c>
      <c r="D87" s="285"/>
      <c r="E87" s="135">
        <f>Docentes!AR1</f>
        <v>0</v>
      </c>
      <c r="F87" s="136">
        <f>(E87*100)/H48</f>
        <v>0</v>
      </c>
      <c r="G87" s="33"/>
      <c r="H87" s="37"/>
      <c r="I87" s="279" t="s">
        <v>15</v>
      </c>
      <c r="J87" s="280"/>
      <c r="K87" s="127">
        <f>Docentes!$AF$1</f>
        <v>3</v>
      </c>
      <c r="L87" s="141">
        <f t="shared" ref="L87:L93" si="1">($K87*100)/$K$94</f>
        <v>16.666666666666668</v>
      </c>
      <c r="M87" s="39"/>
      <c r="N87" s="33"/>
    </row>
    <row r="88" spans="1:14" ht="15" customHeight="1" x14ac:dyDescent="0.25">
      <c r="A88" s="33"/>
      <c r="B88" s="37"/>
      <c r="C88" s="286" t="s">
        <v>30</v>
      </c>
      <c r="D88" s="281"/>
      <c r="E88" s="137">
        <f>Docentes!AR2</f>
        <v>0</v>
      </c>
      <c r="F88" s="138">
        <f>(E88*100)/H48</f>
        <v>0</v>
      </c>
      <c r="G88" s="33"/>
      <c r="H88" s="37"/>
      <c r="I88" s="281" t="s">
        <v>16</v>
      </c>
      <c r="J88" s="282"/>
      <c r="K88" s="128">
        <f>Docentes!$AF$2</f>
        <v>1</v>
      </c>
      <c r="L88" s="142">
        <f t="shared" si="1"/>
        <v>5.5555555555555554</v>
      </c>
      <c r="M88" s="39"/>
      <c r="N88" s="33"/>
    </row>
    <row r="89" spans="1:14" ht="15" customHeight="1" x14ac:dyDescent="0.25">
      <c r="A89" s="33"/>
      <c r="B89" s="37"/>
      <c r="C89" s="257" t="s">
        <v>32</v>
      </c>
      <c r="D89" s="258"/>
      <c r="E89" s="139">
        <f>Docentes!AR3</f>
        <v>6</v>
      </c>
      <c r="F89" s="140">
        <f>(E89*100)/H48</f>
        <v>100</v>
      </c>
      <c r="G89" s="33"/>
      <c r="H89" s="37"/>
      <c r="I89" s="281" t="s">
        <v>17</v>
      </c>
      <c r="J89" s="282"/>
      <c r="K89" s="128">
        <f>Docentes!$AF$3</f>
        <v>4</v>
      </c>
      <c r="L89" s="142">
        <f t="shared" si="1"/>
        <v>22.222222222222221</v>
      </c>
      <c r="M89" s="39"/>
      <c r="N89" s="33"/>
    </row>
    <row r="90" spans="1:14" ht="15" customHeight="1" x14ac:dyDescent="0.25">
      <c r="A90" s="33"/>
      <c r="B90" s="34"/>
      <c r="C90" s="238" t="s">
        <v>60</v>
      </c>
      <c r="D90" s="239"/>
      <c r="E90" s="130">
        <f>SUM(E87:E89)</f>
        <v>6</v>
      </c>
      <c r="F90" s="132">
        <f>SUM(F87:F89)</f>
        <v>100</v>
      </c>
      <c r="G90" s="124"/>
      <c r="H90" s="37"/>
      <c r="I90" s="281" t="s">
        <v>18</v>
      </c>
      <c r="J90" s="282"/>
      <c r="K90" s="128">
        <f>Docentes!$AF$4</f>
        <v>0</v>
      </c>
      <c r="L90" s="142">
        <f t="shared" si="1"/>
        <v>0</v>
      </c>
      <c r="M90" s="39"/>
      <c r="N90" s="33"/>
    </row>
    <row r="91" spans="1:14" ht="15" customHeight="1" x14ac:dyDescent="0.25">
      <c r="A91" s="33"/>
      <c r="B91" s="37"/>
      <c r="C91" s="54"/>
      <c r="D91" s="76"/>
      <c r="E91" s="76"/>
      <c r="F91" s="76"/>
      <c r="G91" s="33"/>
      <c r="H91" s="37"/>
      <c r="I91" s="281" t="s">
        <v>93</v>
      </c>
      <c r="J91" s="282"/>
      <c r="K91" s="128">
        <f>Docentes!$AF$5</f>
        <v>2</v>
      </c>
      <c r="L91" s="142">
        <f t="shared" si="1"/>
        <v>11.111111111111111</v>
      </c>
      <c r="M91" s="39"/>
      <c r="N91" s="33"/>
    </row>
    <row r="92" spans="1:14" ht="15" customHeight="1" x14ac:dyDescent="0.25">
      <c r="A92" s="33"/>
      <c r="B92" s="37"/>
      <c r="C92" s="75"/>
      <c r="D92" s="75"/>
      <c r="E92" s="75"/>
      <c r="F92" s="75"/>
      <c r="G92" s="33"/>
      <c r="H92" s="37"/>
      <c r="I92" s="281" t="s">
        <v>19</v>
      </c>
      <c r="J92" s="282"/>
      <c r="K92" s="128">
        <f>Docentes!$AF$6</f>
        <v>5</v>
      </c>
      <c r="L92" s="142">
        <f t="shared" si="1"/>
        <v>27.777777777777779</v>
      </c>
      <c r="M92" s="39"/>
      <c r="N92" s="33"/>
    </row>
    <row r="93" spans="1:14" ht="15" customHeight="1" x14ac:dyDescent="0.25">
      <c r="A93" s="33"/>
      <c r="B93" s="37"/>
      <c r="C93" s="75"/>
      <c r="D93" s="75"/>
      <c r="E93" s="75"/>
      <c r="F93" s="75"/>
      <c r="G93" s="33"/>
      <c r="H93" s="37"/>
      <c r="I93" s="287" t="s">
        <v>20</v>
      </c>
      <c r="J93" s="288"/>
      <c r="K93" s="129">
        <f>Docentes!$AF$7</f>
        <v>3</v>
      </c>
      <c r="L93" s="143">
        <f t="shared" si="1"/>
        <v>16.666666666666668</v>
      </c>
      <c r="M93" s="39"/>
      <c r="N93" s="33"/>
    </row>
    <row r="94" spans="1:14" ht="15" customHeight="1" x14ac:dyDescent="0.25">
      <c r="A94" s="33"/>
      <c r="B94" s="37"/>
      <c r="C94" s="75"/>
      <c r="D94" s="75"/>
      <c r="E94" s="75"/>
      <c r="F94" s="75"/>
      <c r="G94" s="126"/>
      <c r="H94" s="37"/>
      <c r="I94" s="289" t="s">
        <v>60</v>
      </c>
      <c r="J94" s="290"/>
      <c r="K94" s="133">
        <f>SUM(K87:K93)</f>
        <v>18</v>
      </c>
      <c r="L94" s="134">
        <f>SUM(L87:L93)</f>
        <v>100.00000000000001</v>
      </c>
      <c r="M94" s="39"/>
      <c r="N94" s="33"/>
    </row>
    <row r="95" spans="1:14" ht="32.700000000000003" customHeight="1" x14ac:dyDescent="0.25">
      <c r="A95" s="33"/>
      <c r="B95" s="37"/>
      <c r="C95" s="75"/>
      <c r="D95" s="75"/>
      <c r="E95" s="75"/>
      <c r="F95" s="75"/>
      <c r="G95" s="33"/>
      <c r="H95" s="34"/>
      <c r="I95" s="3"/>
      <c r="J95" s="3"/>
      <c r="K95" s="3"/>
      <c r="L95" s="3"/>
      <c r="M95" s="36"/>
      <c r="N95" s="33"/>
    </row>
    <row r="96" spans="1:14" ht="32.700000000000003" customHeight="1" x14ac:dyDescent="0.25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700000000000003" customHeight="1" x14ac:dyDescent="0.25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700000000000003" customHeight="1" x14ac:dyDescent="0.25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700000000000003" customHeight="1" x14ac:dyDescent="0.25">
      <c r="A99" s="33"/>
      <c r="B99" s="37"/>
      <c r="C99" s="75"/>
      <c r="D99" s="75"/>
      <c r="E99" s="75"/>
      <c r="F99" s="75"/>
      <c r="G99" s="33"/>
      <c r="H99" s="34"/>
      <c r="I99" s="7"/>
      <c r="J99" s="7"/>
      <c r="K99" s="7"/>
      <c r="L99" s="7"/>
      <c r="M99" s="36"/>
      <c r="N99" s="33"/>
    </row>
    <row r="100" spans="1:14" ht="32.700000000000003" customHeight="1" x14ac:dyDescent="0.25">
      <c r="A100" s="33"/>
      <c r="B100" s="65"/>
      <c r="C100" s="66"/>
      <c r="D100" s="66"/>
      <c r="E100" s="66"/>
      <c r="F100" s="66"/>
      <c r="G100" s="125"/>
      <c r="H100" s="65"/>
      <c r="I100" s="66"/>
      <c r="J100" s="66"/>
      <c r="K100" s="66"/>
      <c r="L100" s="66"/>
      <c r="M100" s="67"/>
      <c r="N100" s="33"/>
    </row>
    <row r="101" spans="1:14" ht="5.4" customHeight="1" x14ac:dyDescent="0.25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0"/>
    </row>
  </sheetData>
  <mergeCells count="62"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I93:J93"/>
    <mergeCell ref="I94:J94"/>
    <mergeCell ref="I89:J89"/>
    <mergeCell ref="I90:J90"/>
    <mergeCell ref="I91:J91"/>
    <mergeCell ref="I92:J92"/>
    <mergeCell ref="D41:G41"/>
    <mergeCell ref="D42:G42"/>
    <mergeCell ref="I86:J86"/>
    <mergeCell ref="I87:J87"/>
    <mergeCell ref="I88:J88"/>
    <mergeCell ref="C85:F85"/>
    <mergeCell ref="C86:D86"/>
    <mergeCell ref="C87:D87"/>
    <mergeCell ref="C88:D88"/>
    <mergeCell ref="D34:G34"/>
    <mergeCell ref="D35:G35"/>
    <mergeCell ref="D36:G36"/>
    <mergeCell ref="D38:G38"/>
    <mergeCell ref="D39:G39"/>
    <mergeCell ref="C1:D4"/>
    <mergeCell ref="D37:G37"/>
    <mergeCell ref="C33:C43"/>
    <mergeCell ref="C25:F25"/>
    <mergeCell ref="E3:L3"/>
    <mergeCell ref="C9:L9"/>
    <mergeCell ref="C11:H11"/>
    <mergeCell ref="C30:L30"/>
    <mergeCell ref="C32:G32"/>
    <mergeCell ref="E4:L4"/>
    <mergeCell ref="E1:L1"/>
    <mergeCell ref="C28:L28"/>
    <mergeCell ref="C29:L29"/>
    <mergeCell ref="C21:F21"/>
    <mergeCell ref="C22:F22"/>
    <mergeCell ref="E2:L2"/>
    <mergeCell ref="J11:L11"/>
    <mergeCell ref="C23:F23"/>
    <mergeCell ref="C90:D90"/>
    <mergeCell ref="I85:L85"/>
    <mergeCell ref="C24:F24"/>
    <mergeCell ref="D46:G46"/>
    <mergeCell ref="D40:G40"/>
    <mergeCell ref="C44:C47"/>
    <mergeCell ref="D44:G44"/>
    <mergeCell ref="D45:G45"/>
    <mergeCell ref="C89:D89"/>
    <mergeCell ref="D47:G47"/>
    <mergeCell ref="D48:G48"/>
    <mergeCell ref="C58:L58"/>
    <mergeCell ref="D43:G43"/>
    <mergeCell ref="D33:G33"/>
  </mergeCells>
  <phoneticPr fontId="1" type="noConversion"/>
  <conditionalFormatting sqref="K33:K48">
    <cfRule type="cellIs" dxfId="3" priority="1" stopIfTrue="1" operator="lessThan">
      <formula>60</formula>
    </cfRule>
  </conditionalFormatting>
  <conditionalFormatting sqref="L33:L48">
    <cfRule type="cellIs" dxfId="2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O99"/>
  <sheetViews>
    <sheetView showRowColHeaders="0" showZeros="0" tabSelected="1" zoomScaleNormal="85" zoomScaleSheetLayoutView="100" workbookViewId="0">
      <selection activeCell="E3" sqref="E3:L3"/>
    </sheetView>
  </sheetViews>
  <sheetFormatPr baseColWidth="10" defaultColWidth="0" defaultRowHeight="11.4" zeroHeight="1" x14ac:dyDescent="0.25"/>
  <cols>
    <col min="1" max="2" width="0.77734375" style="5" customWidth="1"/>
    <col min="3" max="3" width="1.77734375" style="5" customWidth="1"/>
    <col min="4" max="12" width="10.6640625" style="5" customWidth="1"/>
    <col min="13" max="14" width="0.88671875" style="5" customWidth="1"/>
    <col min="15" max="15" width="0.88671875" style="5" hidden="1" customWidth="1"/>
    <col min="16" max="16384" width="11.5546875" style="5" hidden="1"/>
  </cols>
  <sheetData>
    <row r="1" spans="1:14" x14ac:dyDescent="0.25">
      <c r="A1" s="2"/>
      <c r="B1" s="3"/>
      <c r="C1" s="265"/>
      <c r="D1" s="265"/>
      <c r="E1" s="274" t="s">
        <v>29</v>
      </c>
      <c r="F1" s="274"/>
      <c r="G1" s="274"/>
      <c r="H1" s="274"/>
      <c r="I1" s="274"/>
      <c r="J1" s="274"/>
      <c r="K1" s="274"/>
      <c r="L1" s="274"/>
      <c r="M1" s="3"/>
      <c r="N1" s="4"/>
    </row>
    <row r="2" spans="1:14" s="10" customFormat="1" ht="13.5" customHeight="1" x14ac:dyDescent="0.25">
      <c r="A2" s="6"/>
      <c r="B2" s="7"/>
      <c r="C2" s="266"/>
      <c r="D2" s="266"/>
      <c r="E2" s="269" t="s">
        <v>58</v>
      </c>
      <c r="F2" s="269"/>
      <c r="G2" s="269"/>
      <c r="H2" s="269"/>
      <c r="I2" s="269"/>
      <c r="J2" s="269"/>
      <c r="K2" s="269"/>
      <c r="L2" s="269"/>
      <c r="M2" s="8"/>
      <c r="N2" s="9"/>
    </row>
    <row r="3" spans="1:14" s="10" customFormat="1" ht="13.5" customHeight="1" x14ac:dyDescent="0.25">
      <c r="A3" s="6"/>
      <c r="B3" s="7"/>
      <c r="C3" s="266"/>
      <c r="D3" s="266"/>
      <c r="E3" s="269" t="s">
        <v>158</v>
      </c>
      <c r="F3" s="269"/>
      <c r="G3" s="269"/>
      <c r="H3" s="269"/>
      <c r="I3" s="269"/>
      <c r="J3" s="269"/>
      <c r="K3" s="269"/>
      <c r="L3" s="269"/>
      <c r="M3" s="8"/>
      <c r="N3" s="9"/>
    </row>
    <row r="4" spans="1:14" s="10" customFormat="1" ht="13.5" customHeight="1" x14ac:dyDescent="0.25">
      <c r="A4" s="6"/>
      <c r="B4" s="7"/>
      <c r="C4" s="266"/>
      <c r="D4" s="266"/>
      <c r="E4" s="269" t="s">
        <v>61</v>
      </c>
      <c r="F4" s="269"/>
      <c r="G4" s="269"/>
      <c r="H4" s="269"/>
      <c r="I4" s="269"/>
      <c r="J4" s="269"/>
      <c r="K4" s="269"/>
      <c r="L4" s="269"/>
      <c r="M4" s="8"/>
      <c r="N4" s="9"/>
    </row>
    <row r="5" spans="1:14" s="10" customFormat="1" ht="12.75" customHeight="1" x14ac:dyDescent="0.25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5">
      <c r="A6" s="6"/>
      <c r="B6" s="11" t="s">
        <v>62</v>
      </c>
      <c r="C6" s="8"/>
      <c r="D6" s="8"/>
      <c r="E6" s="8"/>
      <c r="F6" s="12">
        <f>Directivos!B15</f>
        <v>0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5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5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5">
      <c r="A9" s="15"/>
      <c r="B9" s="19"/>
      <c r="C9" s="269" t="s">
        <v>70</v>
      </c>
      <c r="D9" s="269"/>
      <c r="E9" s="269"/>
      <c r="F9" s="269"/>
      <c r="G9" s="269"/>
      <c r="H9" s="269"/>
      <c r="I9" s="269"/>
      <c r="J9" s="269"/>
      <c r="K9" s="269"/>
      <c r="L9" s="269"/>
      <c r="M9" s="20"/>
      <c r="N9" s="15"/>
    </row>
    <row r="10" spans="1:14" s="10" customFormat="1" x14ac:dyDescent="0.25">
      <c r="A10" s="15"/>
      <c r="B10" s="19"/>
      <c r="C10" s="168"/>
      <c r="D10" s="169"/>
      <c r="E10" s="8"/>
      <c r="F10" s="8"/>
      <c r="G10" s="8"/>
      <c r="H10" s="8"/>
      <c r="I10" s="8"/>
      <c r="J10" s="8"/>
      <c r="K10" s="8"/>
      <c r="L10" s="8"/>
      <c r="M10" s="24"/>
      <c r="N10" s="15"/>
    </row>
    <row r="11" spans="1:14" s="10" customFormat="1" ht="12.75" customHeight="1" x14ac:dyDescent="0.25">
      <c r="A11" s="15"/>
      <c r="B11" s="22"/>
      <c r="C11" s="166"/>
      <c r="D11" s="170"/>
      <c r="E11" s="170"/>
      <c r="F11" s="170"/>
      <c r="G11" s="170"/>
      <c r="H11" s="170"/>
      <c r="I11" s="164"/>
      <c r="J11" s="170"/>
      <c r="K11" s="170"/>
      <c r="L11" s="170"/>
      <c r="M11" s="24"/>
      <c r="N11" s="15"/>
    </row>
    <row r="12" spans="1:14" s="10" customFormat="1" ht="12.75" customHeight="1" x14ac:dyDescent="0.25">
      <c r="A12" s="15"/>
      <c r="B12" s="22"/>
      <c r="C12" s="166"/>
      <c r="D12" s="170"/>
      <c r="E12" s="170"/>
      <c r="F12" s="170"/>
      <c r="G12" s="170"/>
      <c r="H12" s="71"/>
      <c r="I12" s="164"/>
      <c r="J12" s="170"/>
      <c r="K12" s="170"/>
      <c r="L12" s="71"/>
      <c r="M12" s="24"/>
      <c r="N12" s="15"/>
    </row>
    <row r="13" spans="1:14" s="10" customFormat="1" ht="12.75" customHeight="1" x14ac:dyDescent="0.25">
      <c r="A13" s="15"/>
      <c r="B13" s="22"/>
      <c r="C13" s="167"/>
      <c r="D13" s="171"/>
      <c r="E13" s="171"/>
      <c r="F13" s="171"/>
      <c r="G13" s="171"/>
      <c r="H13" s="165"/>
      <c r="I13" s="72"/>
      <c r="J13" s="171"/>
      <c r="K13" s="171"/>
      <c r="L13" s="165"/>
      <c r="M13" s="24"/>
      <c r="N13" s="15"/>
    </row>
    <row r="14" spans="1:14" s="10" customFormat="1" ht="12.75" customHeight="1" x14ac:dyDescent="0.25">
      <c r="A14" s="15"/>
      <c r="B14" s="22"/>
      <c r="C14" s="167"/>
      <c r="D14" s="71"/>
      <c r="E14" s="292" t="s">
        <v>72</v>
      </c>
      <c r="F14" s="293"/>
      <c r="G14" s="294"/>
      <c r="H14" s="72"/>
      <c r="I14" s="292" t="s">
        <v>72</v>
      </c>
      <c r="J14" s="293"/>
      <c r="K14" s="294"/>
      <c r="L14" s="165"/>
      <c r="M14" s="24"/>
      <c r="N14" s="15"/>
    </row>
    <row r="15" spans="1:14" s="10" customFormat="1" ht="12.75" customHeight="1" x14ac:dyDescent="0.25">
      <c r="A15" s="15"/>
      <c r="B15" s="22"/>
      <c r="C15" s="167"/>
      <c r="D15" s="8"/>
      <c r="E15" s="153" t="s">
        <v>7</v>
      </c>
      <c r="F15" s="25" t="s">
        <v>59</v>
      </c>
      <c r="G15" s="26" t="s">
        <v>77</v>
      </c>
      <c r="H15" s="72"/>
      <c r="I15" s="153" t="s">
        <v>7</v>
      </c>
      <c r="J15" s="25" t="s">
        <v>59</v>
      </c>
      <c r="K15" s="26" t="s">
        <v>77</v>
      </c>
      <c r="L15" s="163"/>
      <c r="M15" s="24"/>
      <c r="N15" s="15"/>
    </row>
    <row r="16" spans="1:14" s="10" customFormat="1" ht="12.75" customHeight="1" x14ac:dyDescent="0.25">
      <c r="A16" s="15"/>
      <c r="B16" s="22"/>
      <c r="C16" s="167"/>
      <c r="D16" s="8"/>
      <c r="E16" s="172" t="s">
        <v>68</v>
      </c>
      <c r="F16" s="59">
        <f>Directivos!J1</f>
        <v>0</v>
      </c>
      <c r="G16" s="60">
        <f>(F16*100)/F19</f>
        <v>0</v>
      </c>
      <c r="H16" s="32"/>
      <c r="I16" s="172" t="s">
        <v>36</v>
      </c>
      <c r="J16" s="59">
        <f>Directivos!I1</f>
        <v>1</v>
      </c>
      <c r="K16" s="60">
        <f>(J16*100)/J18</f>
        <v>100</v>
      </c>
      <c r="L16" s="163"/>
      <c r="M16" s="24"/>
      <c r="N16" s="15"/>
    </row>
    <row r="17" spans="1:14" s="10" customFormat="1" ht="12.75" customHeight="1" x14ac:dyDescent="0.25">
      <c r="A17" s="15"/>
      <c r="B17" s="22"/>
      <c r="C17" s="167"/>
      <c r="D17" s="8"/>
      <c r="E17" s="173" t="s">
        <v>52</v>
      </c>
      <c r="F17" s="190">
        <f>Directivos!J2</f>
        <v>0</v>
      </c>
      <c r="G17" s="192">
        <f>(F17*100)/F19</f>
        <v>0</v>
      </c>
      <c r="H17" s="32"/>
      <c r="I17" s="174" t="s">
        <v>37</v>
      </c>
      <c r="J17" s="191">
        <f>Directivos!I2</f>
        <v>0</v>
      </c>
      <c r="K17" s="194">
        <f>(J17*100)/J18</f>
        <v>0</v>
      </c>
      <c r="L17" s="163"/>
      <c r="M17" s="24"/>
      <c r="N17" s="15"/>
    </row>
    <row r="18" spans="1:14" s="10" customFormat="1" ht="12.75" customHeight="1" x14ac:dyDescent="0.25">
      <c r="A18" s="15"/>
      <c r="B18" s="22"/>
      <c r="C18" s="167"/>
      <c r="D18" s="8"/>
      <c r="E18" s="174" t="s">
        <v>51</v>
      </c>
      <c r="F18" s="63">
        <f>Directivos!J3</f>
        <v>1</v>
      </c>
      <c r="G18" s="64">
        <f>(F18*100)/F19</f>
        <v>100</v>
      </c>
      <c r="H18" s="32"/>
      <c r="I18" s="153" t="s">
        <v>60</v>
      </c>
      <c r="J18" s="25">
        <f>SUM(J16:J17)</f>
        <v>1</v>
      </c>
      <c r="K18" s="193">
        <f>SUM(K16:K17)</f>
        <v>100</v>
      </c>
      <c r="L18" s="170"/>
      <c r="M18" s="24"/>
      <c r="N18" s="15"/>
    </row>
    <row r="19" spans="1:14" s="10" customFormat="1" ht="12.75" customHeight="1" x14ac:dyDescent="0.25">
      <c r="A19" s="15"/>
      <c r="B19" s="22"/>
      <c r="C19" s="167"/>
      <c r="D19" s="8"/>
      <c r="E19" s="153" t="s">
        <v>60</v>
      </c>
      <c r="F19" s="25">
        <f>SUM(F16:F18)</f>
        <v>1</v>
      </c>
      <c r="G19" s="193">
        <f>SUM(G16:G18)</f>
        <v>100</v>
      </c>
      <c r="H19" s="72"/>
      <c r="I19" s="253"/>
      <c r="J19" s="253"/>
      <c r="K19" s="73"/>
      <c r="L19" s="71"/>
      <c r="M19" s="24"/>
      <c r="N19" s="15"/>
    </row>
    <row r="20" spans="1:14" s="10" customFormat="1" ht="12.75" customHeight="1" x14ac:dyDescent="0.25">
      <c r="A20" s="15"/>
      <c r="B20" s="22"/>
      <c r="C20" s="167"/>
      <c r="D20" s="8"/>
      <c r="E20" s="50"/>
      <c r="F20" s="47"/>
      <c r="G20" s="47"/>
      <c r="H20" s="47"/>
      <c r="I20" s="47"/>
      <c r="J20" s="47"/>
      <c r="K20" s="52"/>
      <c r="L20" s="165"/>
      <c r="M20" s="24"/>
      <c r="N20" s="15"/>
    </row>
    <row r="21" spans="1:14" s="10" customFormat="1" ht="12.75" customHeight="1" x14ac:dyDescent="0.25">
      <c r="A21" s="15"/>
      <c r="B21" s="22"/>
      <c r="C21" s="167"/>
      <c r="D21" s="74"/>
      <c r="E21" s="74"/>
      <c r="F21" s="74"/>
      <c r="G21" s="74"/>
      <c r="H21" s="74"/>
      <c r="I21" s="47"/>
      <c r="J21" s="47"/>
      <c r="K21" s="47"/>
      <c r="L21" s="165"/>
      <c r="M21" s="24"/>
      <c r="N21" s="15"/>
    </row>
    <row r="22" spans="1:14" s="10" customFormat="1" ht="12.75" customHeight="1" x14ac:dyDescent="0.25">
      <c r="A22" s="15"/>
      <c r="B22" s="22"/>
      <c r="C22" s="167"/>
      <c r="D22" s="171"/>
      <c r="E22" s="171"/>
      <c r="F22" s="171"/>
      <c r="G22" s="171"/>
      <c r="H22" s="165"/>
      <c r="I22" s="72"/>
      <c r="J22" s="171"/>
      <c r="K22" s="171"/>
      <c r="L22" s="165"/>
      <c r="M22" s="24"/>
      <c r="N22" s="15"/>
    </row>
    <row r="23" spans="1:14" s="10" customFormat="1" ht="12.75" customHeight="1" x14ac:dyDescent="0.25">
      <c r="A23" s="15"/>
      <c r="B23" s="22"/>
      <c r="C23" s="166"/>
      <c r="D23" s="170"/>
      <c r="E23" s="170"/>
      <c r="F23" s="170"/>
      <c r="G23" s="170"/>
      <c r="H23" s="71"/>
      <c r="I23" s="164"/>
      <c r="J23" s="170"/>
      <c r="K23" s="170"/>
      <c r="L23" s="71"/>
      <c r="M23" s="24"/>
      <c r="N23" s="15"/>
    </row>
    <row r="24" spans="1:14" s="10" customFormat="1" ht="12.75" customHeight="1" x14ac:dyDescent="0.25">
      <c r="A24" s="1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15"/>
    </row>
    <row r="25" spans="1:14" s="10" customFormat="1" ht="6.75" customHeight="1" x14ac:dyDescent="0.25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5"/>
    </row>
    <row r="26" spans="1:14" s="10" customFormat="1" ht="15" customHeight="1" x14ac:dyDescent="0.25">
      <c r="A26" s="15"/>
      <c r="B26" s="19"/>
      <c r="C26" s="269" t="s">
        <v>159</v>
      </c>
      <c r="D26" s="269"/>
      <c r="E26" s="269"/>
      <c r="F26" s="269"/>
      <c r="G26" s="269"/>
      <c r="H26" s="269"/>
      <c r="I26" s="269"/>
      <c r="J26" s="269"/>
      <c r="K26" s="269"/>
      <c r="L26" s="269"/>
      <c r="M26" s="20"/>
      <c r="N26" s="15"/>
    </row>
    <row r="27" spans="1:14" s="10" customFormat="1" ht="15" customHeight="1" x14ac:dyDescent="0.25">
      <c r="A27" s="15"/>
      <c r="B27" s="19"/>
      <c r="C27" s="270" t="s">
        <v>67</v>
      </c>
      <c r="D27" s="270"/>
      <c r="E27" s="270"/>
      <c r="F27" s="270"/>
      <c r="G27" s="270"/>
      <c r="H27" s="270"/>
      <c r="I27" s="270"/>
      <c r="J27" s="270"/>
      <c r="K27" s="270"/>
      <c r="L27" s="270"/>
      <c r="M27" s="20"/>
      <c r="N27" s="15"/>
    </row>
    <row r="28" spans="1:14" s="10" customFormat="1" ht="15" customHeight="1" x14ac:dyDescent="0.25">
      <c r="A28" s="15"/>
      <c r="B28" s="19"/>
      <c r="C28" s="270" t="s">
        <v>147</v>
      </c>
      <c r="D28" s="270"/>
      <c r="E28" s="270"/>
      <c r="F28" s="270"/>
      <c r="G28" s="270"/>
      <c r="H28" s="270"/>
      <c r="I28" s="270"/>
      <c r="J28" s="270"/>
      <c r="K28" s="270"/>
      <c r="L28" s="270"/>
      <c r="M28" s="20"/>
      <c r="N28" s="15"/>
    </row>
    <row r="29" spans="1:14" ht="9" customHeight="1" x14ac:dyDescent="0.25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3"/>
    </row>
    <row r="30" spans="1:14" ht="25.5" customHeight="1" x14ac:dyDescent="0.25">
      <c r="A30" s="33"/>
      <c r="B30" s="37"/>
      <c r="C30" s="271" t="s">
        <v>57</v>
      </c>
      <c r="D30" s="271"/>
      <c r="E30" s="272"/>
      <c r="F30" s="272"/>
      <c r="G30" s="273"/>
      <c r="H30" s="38" t="s">
        <v>78</v>
      </c>
      <c r="I30" s="38" t="s">
        <v>79</v>
      </c>
      <c r="J30" s="38" t="s">
        <v>80</v>
      </c>
      <c r="K30" s="38" t="s">
        <v>81</v>
      </c>
      <c r="L30" s="77" t="s">
        <v>82</v>
      </c>
      <c r="M30" s="39"/>
      <c r="N30" s="33"/>
    </row>
    <row r="31" spans="1:14" ht="16.95" customHeight="1" x14ac:dyDescent="0.25">
      <c r="A31" s="33"/>
      <c r="B31" s="37"/>
      <c r="C31" s="249" t="s">
        <v>148</v>
      </c>
      <c r="D31" s="252" t="s">
        <v>164</v>
      </c>
      <c r="E31" s="253"/>
      <c r="F31" s="253"/>
      <c r="G31" s="254"/>
      <c r="H31" s="40">
        <f>Directivos!$O$1</f>
        <v>1</v>
      </c>
      <c r="I31" s="41">
        <f>Directivos!$O$4</f>
        <v>92</v>
      </c>
      <c r="J31" s="41">
        <f>Directivos!$O$5</f>
        <v>92</v>
      </c>
      <c r="K31" s="41">
        <f>Directivos!$O$2</f>
        <v>92</v>
      </c>
      <c r="L31" s="78" t="b">
        <f>Directivos!$O$3</f>
        <v>0</v>
      </c>
      <c r="M31" s="39"/>
      <c r="N31" s="33"/>
    </row>
    <row r="32" spans="1:14" ht="16.95" customHeight="1" x14ac:dyDescent="0.25">
      <c r="A32" s="33"/>
      <c r="B32" s="37"/>
      <c r="C32" s="250"/>
      <c r="D32" s="243" t="s">
        <v>31</v>
      </c>
      <c r="E32" s="244"/>
      <c r="F32" s="244"/>
      <c r="G32" s="245"/>
      <c r="H32" s="111">
        <f>Directivos!$P$1</f>
        <v>1</v>
      </c>
      <c r="I32" s="112">
        <f>Directivos!$P$4</f>
        <v>91</v>
      </c>
      <c r="J32" s="112">
        <f>Directivos!$P$5</f>
        <v>91</v>
      </c>
      <c r="K32" s="112">
        <f>Directivos!$P$2</f>
        <v>91</v>
      </c>
      <c r="L32" s="113" t="b">
        <f>Directivos!$P$3</f>
        <v>0</v>
      </c>
      <c r="M32" s="39"/>
      <c r="N32" s="33"/>
    </row>
    <row r="33" spans="1:14" ht="16.95" customHeight="1" x14ac:dyDescent="0.25">
      <c r="A33" s="33"/>
      <c r="B33" s="37"/>
      <c r="C33" s="250"/>
      <c r="D33" s="246" t="s">
        <v>160</v>
      </c>
      <c r="E33" s="247"/>
      <c r="F33" s="247"/>
      <c r="G33" s="248"/>
      <c r="H33" s="117">
        <f>Directivos!$R$1</f>
        <v>1</v>
      </c>
      <c r="I33" s="118">
        <f>Directivos!$R$4</f>
        <v>91.5</v>
      </c>
      <c r="J33" s="118">
        <f>Directivos!$R$5</f>
        <v>91.5</v>
      </c>
      <c r="K33" s="118">
        <f>Directivos!$R$2</f>
        <v>91.5</v>
      </c>
      <c r="L33" s="119" t="b">
        <f>Directivos!$R$3</f>
        <v>0</v>
      </c>
      <c r="M33" s="39"/>
      <c r="N33" s="33"/>
    </row>
    <row r="34" spans="1:14" ht="16.95" customHeight="1" x14ac:dyDescent="0.25">
      <c r="A34" s="33"/>
      <c r="B34" s="37"/>
      <c r="C34" s="250"/>
      <c r="D34" s="275" t="s">
        <v>10</v>
      </c>
      <c r="E34" s="276"/>
      <c r="F34" s="276"/>
      <c r="G34" s="277"/>
      <c r="H34" s="114">
        <f>Directivos!$T$1</f>
        <v>1</v>
      </c>
      <c r="I34" s="115">
        <f>Directivos!$T$4</f>
        <v>92</v>
      </c>
      <c r="J34" s="115">
        <f>Directivos!$T$5</f>
        <v>92</v>
      </c>
      <c r="K34" s="115">
        <f>Directivos!$T$2</f>
        <v>92</v>
      </c>
      <c r="L34" s="116" t="b">
        <f>Directivos!$T$3</f>
        <v>0</v>
      </c>
      <c r="M34" s="39"/>
      <c r="N34" s="33"/>
    </row>
    <row r="35" spans="1:14" ht="16.95" customHeight="1" x14ac:dyDescent="0.25">
      <c r="A35" s="33"/>
      <c r="B35" s="37"/>
      <c r="C35" s="250"/>
      <c r="D35" s="243" t="s">
        <v>165</v>
      </c>
      <c r="E35" s="244"/>
      <c r="F35" s="244"/>
      <c r="G35" s="245"/>
      <c r="H35" s="111">
        <f>Directivos!$U$1</f>
        <v>1</v>
      </c>
      <c r="I35" s="112">
        <f>Directivos!$U$4</f>
        <v>93</v>
      </c>
      <c r="J35" s="112">
        <f>Directivos!$U$5</f>
        <v>93</v>
      </c>
      <c r="K35" s="112">
        <f>Directivos!$U$2</f>
        <v>93</v>
      </c>
      <c r="L35" s="113" t="b">
        <f>Directivos!$U$3</f>
        <v>0</v>
      </c>
      <c r="M35" s="39"/>
      <c r="N35" s="33"/>
    </row>
    <row r="36" spans="1:14" ht="16.95" customHeight="1" x14ac:dyDescent="0.25">
      <c r="A36" s="33"/>
      <c r="B36" s="37"/>
      <c r="C36" s="250"/>
      <c r="D36" s="246" t="s">
        <v>136</v>
      </c>
      <c r="E36" s="247"/>
      <c r="F36" s="247"/>
      <c r="G36" s="248"/>
      <c r="H36" s="117">
        <f>Directivos!$W$1</f>
        <v>1</v>
      </c>
      <c r="I36" s="118">
        <f>Directivos!$W$4</f>
        <v>92.5</v>
      </c>
      <c r="J36" s="118">
        <f>Directivos!$W$5</f>
        <v>92.5</v>
      </c>
      <c r="K36" s="118">
        <f>Directivos!$W$2</f>
        <v>92.5</v>
      </c>
      <c r="L36" s="119" t="b">
        <f>Directivos!$W$3</f>
        <v>0</v>
      </c>
      <c r="M36" s="39"/>
      <c r="N36" s="33"/>
    </row>
    <row r="37" spans="1:14" ht="16.95" customHeight="1" x14ac:dyDescent="0.25">
      <c r="A37" s="33"/>
      <c r="B37" s="37"/>
      <c r="C37" s="250"/>
      <c r="D37" s="275" t="s">
        <v>53</v>
      </c>
      <c r="E37" s="276"/>
      <c r="F37" s="276"/>
      <c r="G37" s="277"/>
      <c r="H37" s="114">
        <f>Directivos!$Y$1</f>
        <v>1</v>
      </c>
      <c r="I37" s="115">
        <f>Directivos!$Y$4</f>
        <v>95</v>
      </c>
      <c r="J37" s="115">
        <f>Directivos!$Y$5</f>
        <v>95</v>
      </c>
      <c r="K37" s="115">
        <f>Directivos!$Y$2</f>
        <v>95</v>
      </c>
      <c r="L37" s="116" t="b">
        <f>Directivos!$Y$3</f>
        <v>0</v>
      </c>
      <c r="M37" s="39"/>
      <c r="N37" s="33"/>
    </row>
    <row r="38" spans="1:14" ht="16.95" customHeight="1" x14ac:dyDescent="0.25">
      <c r="A38" s="33"/>
      <c r="B38" s="37"/>
      <c r="C38" s="250"/>
      <c r="D38" s="243" t="s">
        <v>157</v>
      </c>
      <c r="E38" s="244"/>
      <c r="F38" s="244"/>
      <c r="G38" s="245"/>
      <c r="H38" s="111">
        <f>Directivos!$Z$1</f>
        <v>1</v>
      </c>
      <c r="I38" s="112">
        <f>Directivos!$Z$4</f>
        <v>91</v>
      </c>
      <c r="J38" s="112">
        <f>Directivos!$Z$5</f>
        <v>91</v>
      </c>
      <c r="K38" s="112">
        <f>Directivos!$Z$2</f>
        <v>91</v>
      </c>
      <c r="L38" s="113" t="b">
        <f>Directivos!$Z$3</f>
        <v>0</v>
      </c>
      <c r="M38" s="39"/>
      <c r="N38" s="33"/>
    </row>
    <row r="39" spans="1:14" ht="16.95" customHeight="1" x14ac:dyDescent="0.25">
      <c r="A39" s="33"/>
      <c r="B39" s="37"/>
      <c r="C39" s="250"/>
      <c r="D39" s="246" t="s">
        <v>137</v>
      </c>
      <c r="E39" s="247"/>
      <c r="F39" s="247"/>
      <c r="G39" s="248"/>
      <c r="H39" s="117">
        <f>Directivos!$AB$1</f>
        <v>1</v>
      </c>
      <c r="I39" s="118">
        <f>Directivos!$AB$4</f>
        <v>93</v>
      </c>
      <c r="J39" s="118">
        <f>Directivos!$AB$5</f>
        <v>93</v>
      </c>
      <c r="K39" s="118">
        <f>Directivos!$AB$2</f>
        <v>93</v>
      </c>
      <c r="L39" s="119" t="b">
        <f>Directivos!$AB$3</f>
        <v>0</v>
      </c>
      <c r="M39" s="39"/>
      <c r="N39" s="33"/>
    </row>
    <row r="40" spans="1:14" ht="16.95" customHeight="1" x14ac:dyDescent="0.25">
      <c r="A40" s="33"/>
      <c r="B40" s="37"/>
      <c r="C40" s="250"/>
      <c r="D40" s="275" t="s">
        <v>14</v>
      </c>
      <c r="E40" s="276"/>
      <c r="F40" s="276"/>
      <c r="G40" s="277"/>
      <c r="H40" s="114">
        <f>Directivos!$AD$1</f>
        <v>1</v>
      </c>
      <c r="I40" s="115">
        <f>Directivos!$AD$4</f>
        <v>95</v>
      </c>
      <c r="J40" s="115">
        <f>Directivos!$AD$5</f>
        <v>95</v>
      </c>
      <c r="K40" s="115">
        <f>Directivos!$AD$2</f>
        <v>95</v>
      </c>
      <c r="L40" s="116" t="b">
        <f>Directivos!$AD$3</f>
        <v>0</v>
      </c>
      <c r="M40" s="39"/>
      <c r="N40" s="33"/>
    </row>
    <row r="41" spans="1:14" ht="16.95" customHeight="1" x14ac:dyDescent="0.25">
      <c r="A41" s="33"/>
      <c r="B41" s="37"/>
      <c r="C41" s="250"/>
      <c r="D41" s="243" t="s">
        <v>90</v>
      </c>
      <c r="E41" s="244"/>
      <c r="F41" s="244"/>
      <c r="G41" s="245"/>
      <c r="H41" s="111">
        <f>Directivos!$AE$1</f>
        <v>1</v>
      </c>
      <c r="I41" s="112">
        <f>Directivos!$AE$4</f>
        <v>93</v>
      </c>
      <c r="J41" s="112">
        <f>Directivos!$AE$5</f>
        <v>93</v>
      </c>
      <c r="K41" s="112">
        <f>Directivos!$AE$2</f>
        <v>93</v>
      </c>
      <c r="L41" s="113" t="b">
        <f>Directivos!$AE$3</f>
        <v>0</v>
      </c>
      <c r="M41" s="39"/>
      <c r="N41" s="33"/>
    </row>
    <row r="42" spans="1:14" ht="16.95" customHeight="1" x14ac:dyDescent="0.25">
      <c r="A42" s="33"/>
      <c r="B42" s="37"/>
      <c r="C42" s="251"/>
      <c r="D42" s="259" t="s">
        <v>138</v>
      </c>
      <c r="E42" s="260"/>
      <c r="F42" s="260"/>
      <c r="G42" s="261"/>
      <c r="H42" s="120">
        <f>Directivos!$AG$1</f>
        <v>1</v>
      </c>
      <c r="I42" s="121">
        <f>Directivos!$AG$4</f>
        <v>94</v>
      </c>
      <c r="J42" s="121">
        <f>Directivos!$AG$5</f>
        <v>94</v>
      </c>
      <c r="K42" s="121">
        <f>Directivos!$AG$2</f>
        <v>94</v>
      </c>
      <c r="L42" s="122" t="b">
        <f>Directivos!$AG$3</f>
        <v>0</v>
      </c>
      <c r="M42" s="39"/>
      <c r="N42" s="33"/>
    </row>
    <row r="43" spans="1:14" ht="16.95" customHeight="1" x14ac:dyDescent="0.25">
      <c r="A43" s="33"/>
      <c r="B43" s="37"/>
      <c r="C43" s="249" t="s">
        <v>149</v>
      </c>
      <c r="D43" s="252" t="s">
        <v>122</v>
      </c>
      <c r="E43" s="253"/>
      <c r="F43" s="253"/>
      <c r="G43" s="254"/>
      <c r="H43" s="40">
        <f>Directivos!$AM$1</f>
        <v>1</v>
      </c>
      <c r="I43" s="41">
        <f>Directivos!$AM$4</f>
        <v>94</v>
      </c>
      <c r="J43" s="41">
        <f>Directivos!$AM$5</f>
        <v>94</v>
      </c>
      <c r="K43" s="41">
        <f>Directivos!$AM$2</f>
        <v>94</v>
      </c>
      <c r="L43" s="78" t="b">
        <f>Directivos!$AM$3</f>
        <v>0</v>
      </c>
      <c r="M43" s="39"/>
      <c r="N43" s="33"/>
    </row>
    <row r="44" spans="1:14" ht="16.95" customHeight="1" x14ac:dyDescent="0.25">
      <c r="A44" s="33"/>
      <c r="B44" s="37"/>
      <c r="C44" s="250"/>
      <c r="D44" s="255" t="s">
        <v>126</v>
      </c>
      <c r="E44" s="256"/>
      <c r="F44" s="256"/>
      <c r="G44" s="236"/>
      <c r="H44" s="42">
        <f>Directivos!$AN$1</f>
        <v>1</v>
      </c>
      <c r="I44" s="43">
        <f>Directivos!$AN$4</f>
        <v>95</v>
      </c>
      <c r="J44" s="43">
        <f>Directivos!$AN$5</f>
        <v>95</v>
      </c>
      <c r="K44" s="43">
        <f>Directivos!$AN$2</f>
        <v>95</v>
      </c>
      <c r="L44" s="79" t="b">
        <f>Directivos!$AN$3</f>
        <v>0</v>
      </c>
      <c r="M44" s="39"/>
      <c r="N44" s="33"/>
    </row>
    <row r="45" spans="1:14" ht="16.95" customHeight="1" x14ac:dyDescent="0.25">
      <c r="A45" s="33"/>
      <c r="B45" s="37"/>
      <c r="C45" s="250"/>
      <c r="D45" s="243" t="s">
        <v>127</v>
      </c>
      <c r="E45" s="244"/>
      <c r="F45" s="244"/>
      <c r="G45" s="245"/>
      <c r="H45" s="111">
        <f>Directivos!$AO$1</f>
        <v>1</v>
      </c>
      <c r="I45" s="112">
        <f>Directivos!$AO$4</f>
        <v>95</v>
      </c>
      <c r="J45" s="112">
        <f>Directivos!$AO$5</f>
        <v>95</v>
      </c>
      <c r="K45" s="112">
        <f>Directivos!$AO$2</f>
        <v>95</v>
      </c>
      <c r="L45" s="113" t="b">
        <f>Directivos!$AO$3</f>
        <v>0</v>
      </c>
      <c r="M45" s="39"/>
      <c r="N45" s="33"/>
    </row>
    <row r="46" spans="1:14" ht="16.95" customHeight="1" x14ac:dyDescent="0.25">
      <c r="A46" s="33"/>
      <c r="B46" s="37"/>
      <c r="C46" s="251"/>
      <c r="D46" s="259" t="s">
        <v>89</v>
      </c>
      <c r="E46" s="260"/>
      <c r="F46" s="260"/>
      <c r="G46" s="261"/>
      <c r="H46" s="120">
        <f>Directivos!$AQ$1</f>
        <v>1</v>
      </c>
      <c r="I46" s="121">
        <f>Directivos!$AQ$4</f>
        <v>94.666666666666671</v>
      </c>
      <c r="J46" s="121">
        <f>Directivos!$AQ$5</f>
        <v>94.666666666666671</v>
      </c>
      <c r="K46" s="121">
        <f>Directivos!$AQ$2</f>
        <v>94.666666666666671</v>
      </c>
      <c r="L46" s="122" t="b">
        <f>Directivos!$AQ$3</f>
        <v>0</v>
      </c>
      <c r="M46" s="39"/>
      <c r="N46" s="33"/>
    </row>
    <row r="47" spans="1:14" ht="16.95" customHeight="1" x14ac:dyDescent="0.25">
      <c r="A47" s="33"/>
      <c r="B47" s="37"/>
      <c r="C47" s="44"/>
      <c r="D47" s="262" t="s">
        <v>56</v>
      </c>
      <c r="E47" s="262"/>
      <c r="F47" s="262"/>
      <c r="G47" s="263"/>
      <c r="H47" s="45">
        <f>Directivos!$AT$1</f>
        <v>1</v>
      </c>
      <c r="I47" s="46">
        <f>Directivos!$AT$4</f>
        <v>93.15</v>
      </c>
      <c r="J47" s="46">
        <f>Directivos!$AT$5</f>
        <v>93.15</v>
      </c>
      <c r="K47" s="46">
        <f>Directivos!$AT$2</f>
        <v>93.15</v>
      </c>
      <c r="L47" s="80" t="b">
        <f>Directivos!$AT$3</f>
        <v>0</v>
      </c>
      <c r="M47" s="39"/>
      <c r="N47" s="33"/>
    </row>
    <row r="48" spans="1:14" s="10" customFormat="1" ht="6.75" customHeight="1" x14ac:dyDescent="0.25">
      <c r="A48" s="15"/>
      <c r="B48" s="1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0"/>
      <c r="N48" s="15"/>
    </row>
    <row r="49" spans="1:14" s="10" customFormat="1" x14ac:dyDescent="0.25">
      <c r="A49" s="15"/>
      <c r="B49" s="19"/>
      <c r="C49" s="48" t="s">
        <v>83</v>
      </c>
      <c r="D49" s="48"/>
      <c r="E49" s="8"/>
      <c r="F49" s="8"/>
      <c r="G49" s="8"/>
      <c r="H49" s="8"/>
      <c r="I49" s="8"/>
      <c r="J49" s="8"/>
      <c r="K49" s="8"/>
      <c r="L49" s="8"/>
      <c r="M49" s="20"/>
      <c r="N49" s="15"/>
    </row>
    <row r="50" spans="1:14" s="10" customFormat="1" x14ac:dyDescent="0.25">
      <c r="A50" s="15"/>
      <c r="B50" s="19"/>
      <c r="C50" s="48" t="s">
        <v>84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5">
      <c r="A51" s="15"/>
      <c r="B51" s="19"/>
      <c r="C51" s="48" t="s">
        <v>85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5">
      <c r="A52" s="15"/>
      <c r="B52" s="19"/>
      <c r="C52" s="48" t="s">
        <v>94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5">
      <c r="A53" s="15"/>
      <c r="B53" s="19"/>
      <c r="C53" s="48" t="s">
        <v>86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ht="6.75" customHeight="1" x14ac:dyDescent="0.25">
      <c r="A54" s="49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1"/>
      <c r="N54" s="49"/>
    </row>
    <row r="55" spans="1:14" s="10" customFormat="1" ht="9" customHeight="1" x14ac:dyDescent="0.25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ht="9" customHeight="1" x14ac:dyDescent="0.25">
      <c r="A56" s="3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33"/>
    </row>
    <row r="57" spans="1:14" x14ac:dyDescent="0.25">
      <c r="A57" s="33"/>
      <c r="B57" s="34"/>
      <c r="C57" s="264" t="s">
        <v>76</v>
      </c>
      <c r="D57" s="264"/>
      <c r="E57" s="264"/>
      <c r="F57" s="264"/>
      <c r="G57" s="264"/>
      <c r="H57" s="264"/>
      <c r="I57" s="264"/>
      <c r="J57" s="264"/>
      <c r="K57" s="264"/>
      <c r="L57" s="264"/>
      <c r="M57" s="36"/>
      <c r="N57" s="33"/>
    </row>
    <row r="58" spans="1:14" ht="9" customHeight="1" x14ac:dyDescent="0.25">
      <c r="A58" s="33"/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36"/>
      <c r="N58" s="33"/>
    </row>
    <row r="59" spans="1:14" x14ac:dyDescent="0.25">
      <c r="A59" s="33"/>
      <c r="B59" s="34"/>
      <c r="C59" s="7"/>
      <c r="D59" s="7"/>
      <c r="E59" s="7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5">
      <c r="A60" s="33"/>
      <c r="B60" s="34"/>
      <c r="C60" s="7"/>
      <c r="D60" s="7"/>
      <c r="E60" s="7"/>
      <c r="F60" s="7"/>
      <c r="G60" s="7"/>
      <c r="H60" s="8"/>
      <c r="I60" s="8"/>
      <c r="J60" s="8"/>
      <c r="K60" s="8"/>
      <c r="L60" s="8"/>
      <c r="M60" s="36"/>
      <c r="N60" s="33"/>
    </row>
    <row r="61" spans="1:14" x14ac:dyDescent="0.25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5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5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5">
      <c r="A64" s="33"/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36"/>
      <c r="N64" s="33"/>
    </row>
    <row r="65" spans="1:14" x14ac:dyDescent="0.25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5">
      <c r="A66" s="33"/>
      <c r="B66" s="34"/>
      <c r="C66" s="7"/>
      <c r="D66" s="7"/>
      <c r="E66" s="7"/>
      <c r="F66" s="7"/>
      <c r="G66" s="7"/>
      <c r="H66" s="8"/>
      <c r="I66" s="8"/>
      <c r="J66" s="8"/>
      <c r="K66" s="8"/>
      <c r="L66" s="8"/>
      <c r="M66" s="36"/>
      <c r="N66" s="33"/>
    </row>
    <row r="67" spans="1:14" x14ac:dyDescent="0.25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5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5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5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5">
      <c r="A71" s="33"/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36"/>
      <c r="N71" s="33"/>
    </row>
    <row r="72" spans="1:14" x14ac:dyDescent="0.25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5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5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5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5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5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5">
      <c r="A78" s="33"/>
      <c r="B78" s="34"/>
      <c r="C78" s="7"/>
      <c r="D78" s="7"/>
      <c r="E78" s="7"/>
      <c r="F78" s="7"/>
      <c r="G78" s="7"/>
      <c r="H78" s="8"/>
      <c r="I78" s="8"/>
      <c r="J78" s="8"/>
      <c r="K78" s="8"/>
      <c r="L78" s="8"/>
      <c r="M78" s="36"/>
      <c r="N78" s="33"/>
    </row>
    <row r="79" spans="1:14" x14ac:dyDescent="0.25">
      <c r="A79" s="33"/>
      <c r="B79" s="34"/>
      <c r="C79" s="7"/>
      <c r="D79" s="7"/>
      <c r="E79" s="7"/>
      <c r="F79" s="7"/>
      <c r="G79" s="7"/>
      <c r="H79" s="7"/>
      <c r="I79" s="7"/>
      <c r="J79" s="7"/>
      <c r="K79" s="7"/>
      <c r="L79" s="7"/>
      <c r="M79" s="36"/>
      <c r="N79" s="33"/>
    </row>
    <row r="80" spans="1:14" x14ac:dyDescent="0.25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5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ht="12.75" customHeight="1" x14ac:dyDescent="0.25">
      <c r="A82" s="33"/>
      <c r="B82" s="5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57"/>
      <c r="N82" s="33"/>
    </row>
    <row r="83" spans="1:14" ht="12.75" customHeight="1" x14ac:dyDescent="0.25">
      <c r="A83" s="33"/>
      <c r="B83" s="53"/>
      <c r="C83" s="58"/>
      <c r="D83" s="58"/>
      <c r="E83" s="58"/>
      <c r="F83" s="58"/>
      <c r="G83" s="123"/>
      <c r="H83" s="53"/>
      <c r="I83" s="58"/>
      <c r="J83" s="58"/>
      <c r="K83" s="58"/>
      <c r="L83" s="58"/>
      <c r="M83" s="55"/>
      <c r="N83" s="33"/>
    </row>
    <row r="84" spans="1:14" ht="15" customHeight="1" x14ac:dyDescent="0.25">
      <c r="A84" s="33"/>
      <c r="B84" s="37"/>
      <c r="C84" s="233" t="s">
        <v>88</v>
      </c>
      <c r="D84" s="234"/>
      <c r="E84" s="234"/>
      <c r="F84" s="235"/>
      <c r="G84" s="33"/>
      <c r="H84" s="37"/>
      <c r="I84" s="240" t="s">
        <v>139</v>
      </c>
      <c r="J84" s="240"/>
      <c r="K84" s="240"/>
      <c r="L84" s="240"/>
      <c r="M84" s="39"/>
      <c r="N84" s="33"/>
    </row>
    <row r="85" spans="1:14" ht="15" customHeight="1" x14ac:dyDescent="0.25">
      <c r="A85" s="33"/>
      <c r="B85" s="37"/>
      <c r="C85" s="283" t="s">
        <v>87</v>
      </c>
      <c r="D85" s="278"/>
      <c r="E85" s="25" t="s">
        <v>59</v>
      </c>
      <c r="F85" s="26" t="s">
        <v>77</v>
      </c>
      <c r="G85" s="33"/>
      <c r="H85" s="37"/>
      <c r="I85" s="278" t="s">
        <v>140</v>
      </c>
      <c r="J85" s="239"/>
      <c r="K85" s="130" t="s">
        <v>142</v>
      </c>
      <c r="L85" s="131" t="s">
        <v>77</v>
      </c>
      <c r="M85" s="39"/>
      <c r="N85" s="33"/>
    </row>
    <row r="86" spans="1:14" ht="15" customHeight="1" x14ac:dyDescent="0.25">
      <c r="A86" s="33"/>
      <c r="B86" s="37"/>
      <c r="C86" s="284" t="s">
        <v>69</v>
      </c>
      <c r="D86" s="285"/>
      <c r="E86" s="189">
        <f>Directivos!AU1</f>
        <v>0</v>
      </c>
      <c r="F86" s="136">
        <f>(E86*100)/H47</f>
        <v>0</v>
      </c>
      <c r="G86" s="33"/>
      <c r="H86" s="37"/>
      <c r="I86" s="279" t="s">
        <v>15</v>
      </c>
      <c r="J86" s="280"/>
      <c r="K86" s="127">
        <f>Directivos!AI1</f>
        <v>1</v>
      </c>
      <c r="L86" s="141">
        <f t="shared" ref="L86:L92" si="0">($K86*100)/$K$93</f>
        <v>33.333333333333336</v>
      </c>
      <c r="M86" s="39"/>
      <c r="N86" s="33"/>
    </row>
    <row r="87" spans="1:14" ht="15" customHeight="1" x14ac:dyDescent="0.25">
      <c r="A87" s="33"/>
      <c r="B87" s="37"/>
      <c r="C87" s="286" t="s">
        <v>30</v>
      </c>
      <c r="D87" s="281"/>
      <c r="E87" s="137">
        <f>Directivos!AU2</f>
        <v>0</v>
      </c>
      <c r="F87" s="138">
        <f>(E87*100)/H47</f>
        <v>0</v>
      </c>
      <c r="G87" s="33"/>
      <c r="H87" s="37"/>
      <c r="I87" s="281" t="s">
        <v>16</v>
      </c>
      <c r="J87" s="282"/>
      <c r="K87" s="128">
        <f>Directivos!AI2</f>
        <v>0</v>
      </c>
      <c r="L87" s="142">
        <f t="shared" si="0"/>
        <v>0</v>
      </c>
      <c r="M87" s="39"/>
      <c r="N87" s="33"/>
    </row>
    <row r="88" spans="1:14" ht="15" customHeight="1" x14ac:dyDescent="0.25">
      <c r="A88" s="33"/>
      <c r="B88" s="37"/>
      <c r="C88" s="257" t="s">
        <v>32</v>
      </c>
      <c r="D88" s="258"/>
      <c r="E88" s="139">
        <f>Directivos!AU3</f>
        <v>1</v>
      </c>
      <c r="F88" s="140">
        <f>(E88*100)/H47</f>
        <v>100</v>
      </c>
      <c r="G88" s="33"/>
      <c r="H88" s="37"/>
      <c r="I88" s="281" t="s">
        <v>17</v>
      </c>
      <c r="J88" s="282"/>
      <c r="K88" s="128">
        <f>Directivos!AI3</f>
        <v>1</v>
      </c>
      <c r="L88" s="142">
        <f t="shared" si="0"/>
        <v>33.333333333333336</v>
      </c>
      <c r="M88" s="39"/>
      <c r="N88" s="33"/>
    </row>
    <row r="89" spans="1:14" ht="15" customHeight="1" x14ac:dyDescent="0.25">
      <c r="A89" s="33"/>
      <c r="B89" s="34"/>
      <c r="C89" s="238" t="s">
        <v>60</v>
      </c>
      <c r="D89" s="239"/>
      <c r="E89" s="130">
        <f>SUM(E86:E88)</f>
        <v>1</v>
      </c>
      <c r="F89" s="132">
        <f>SUM(F86:F88)</f>
        <v>100</v>
      </c>
      <c r="G89" s="124"/>
      <c r="H89" s="37"/>
      <c r="I89" s="281" t="s">
        <v>18</v>
      </c>
      <c r="J89" s="282"/>
      <c r="K89" s="128">
        <f>Directivos!AI4</f>
        <v>0</v>
      </c>
      <c r="L89" s="142">
        <f t="shared" si="0"/>
        <v>0</v>
      </c>
      <c r="M89" s="39"/>
      <c r="N89" s="33"/>
    </row>
    <row r="90" spans="1:14" ht="15" customHeight="1" x14ac:dyDescent="0.25">
      <c r="A90" s="33"/>
      <c r="B90" s="37"/>
      <c r="C90" s="54"/>
      <c r="D90" s="76"/>
      <c r="E90" s="76"/>
      <c r="F90" s="76"/>
      <c r="G90" s="33"/>
      <c r="H90" s="37"/>
      <c r="I90" s="281" t="s">
        <v>93</v>
      </c>
      <c r="J90" s="282"/>
      <c r="K90" s="128">
        <f>Directivos!AI5</f>
        <v>1</v>
      </c>
      <c r="L90" s="142">
        <f t="shared" si="0"/>
        <v>33.333333333333336</v>
      </c>
      <c r="M90" s="39"/>
      <c r="N90" s="33"/>
    </row>
    <row r="91" spans="1:14" ht="15" customHeight="1" x14ac:dyDescent="0.25">
      <c r="A91" s="33"/>
      <c r="B91" s="37"/>
      <c r="C91" s="75"/>
      <c r="D91" s="75"/>
      <c r="E91" s="75"/>
      <c r="F91" s="75"/>
      <c r="G91" s="33"/>
      <c r="H91" s="37"/>
      <c r="I91" s="281" t="s">
        <v>19</v>
      </c>
      <c r="J91" s="282"/>
      <c r="K91" s="128">
        <f>Directivos!AI6</f>
        <v>0</v>
      </c>
      <c r="L91" s="142">
        <f t="shared" si="0"/>
        <v>0</v>
      </c>
      <c r="M91" s="39"/>
      <c r="N91" s="33"/>
    </row>
    <row r="92" spans="1:14" ht="15" customHeight="1" x14ac:dyDescent="0.25">
      <c r="A92" s="33"/>
      <c r="B92" s="37"/>
      <c r="C92" s="75"/>
      <c r="D92" s="75"/>
      <c r="E92" s="75"/>
      <c r="F92" s="75"/>
      <c r="G92" s="33"/>
      <c r="H92" s="37"/>
      <c r="I92" s="287" t="s">
        <v>20</v>
      </c>
      <c r="J92" s="288"/>
      <c r="K92" s="129">
        <f>Directivos!AI7</f>
        <v>0</v>
      </c>
      <c r="L92" s="143">
        <f t="shared" si="0"/>
        <v>0</v>
      </c>
      <c r="M92" s="39"/>
      <c r="N92" s="33"/>
    </row>
    <row r="93" spans="1:14" ht="15" customHeight="1" x14ac:dyDescent="0.25">
      <c r="A93" s="33"/>
      <c r="B93" s="37"/>
      <c r="C93" s="75"/>
      <c r="D93" s="75"/>
      <c r="E93" s="75"/>
      <c r="F93" s="75"/>
      <c r="G93" s="126"/>
      <c r="H93" s="37"/>
      <c r="I93" s="289" t="s">
        <v>60</v>
      </c>
      <c r="J93" s="290"/>
      <c r="K93" s="133">
        <f>SUM(K86:K92)</f>
        <v>3</v>
      </c>
      <c r="L93" s="134">
        <f>SUM(L86:L92)</f>
        <v>100</v>
      </c>
      <c r="M93" s="39"/>
      <c r="N93" s="33"/>
    </row>
    <row r="94" spans="1:14" ht="32.700000000000003" customHeight="1" x14ac:dyDescent="0.25">
      <c r="A94" s="33"/>
      <c r="B94" s="37"/>
      <c r="C94" s="75"/>
      <c r="D94" s="75"/>
      <c r="E94" s="75"/>
      <c r="F94" s="75"/>
      <c r="G94" s="33"/>
      <c r="H94" s="34"/>
      <c r="I94" s="3"/>
      <c r="J94" s="3"/>
      <c r="K94" s="3"/>
      <c r="L94" s="3"/>
      <c r="M94" s="36"/>
      <c r="N94" s="33"/>
    </row>
    <row r="95" spans="1:14" ht="32.700000000000003" customHeight="1" x14ac:dyDescent="0.25">
      <c r="A95" s="33"/>
      <c r="B95" s="37"/>
      <c r="C95" s="75"/>
      <c r="D95" s="75"/>
      <c r="E95" s="75"/>
      <c r="F95" s="75"/>
      <c r="G95" s="33"/>
      <c r="H95" s="34"/>
      <c r="I95" s="7"/>
      <c r="J95" s="7"/>
      <c r="K95" s="7"/>
      <c r="L95" s="7"/>
      <c r="M95" s="36"/>
      <c r="N95" s="33"/>
    </row>
    <row r="96" spans="1:14" ht="32.700000000000003" customHeight="1" x14ac:dyDescent="0.25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700000000000003" customHeight="1" x14ac:dyDescent="0.25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700000000000003" customHeight="1" x14ac:dyDescent="0.25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700000000000003" customHeight="1" x14ac:dyDescent="0.25">
      <c r="A99" s="33"/>
      <c r="B99" s="65"/>
      <c r="C99" s="66"/>
      <c r="D99" s="66"/>
      <c r="E99" s="66"/>
      <c r="F99" s="66"/>
      <c r="G99" s="125"/>
      <c r="H99" s="65"/>
      <c r="I99" s="66"/>
      <c r="J99" s="66"/>
      <c r="K99" s="66"/>
      <c r="L99" s="66"/>
      <c r="M99" s="67"/>
      <c r="N99" s="33"/>
    </row>
  </sheetData>
  <sheetProtection password="9AB5" sheet="1" objects="1" scenarios="1"/>
  <mergeCells count="49">
    <mergeCell ref="C89:D89"/>
    <mergeCell ref="I84:L84"/>
    <mergeCell ref="E3:L3"/>
    <mergeCell ref="C43:C46"/>
    <mergeCell ref="C9:L9"/>
    <mergeCell ref="I19:J19"/>
    <mergeCell ref="E14:G14"/>
    <mergeCell ref="I14:K14"/>
    <mergeCell ref="D45:G45"/>
    <mergeCell ref="D39:G39"/>
    <mergeCell ref="D35:G35"/>
    <mergeCell ref="D37:G37"/>
    <mergeCell ref="D38:G38"/>
    <mergeCell ref="D40:G40"/>
    <mergeCell ref="C1:D4"/>
    <mergeCell ref="D36:G36"/>
    <mergeCell ref="C28:L28"/>
    <mergeCell ref="C30:G30"/>
    <mergeCell ref="D41:G41"/>
    <mergeCell ref="C88:D88"/>
    <mergeCell ref="I85:J85"/>
    <mergeCell ref="I86:J86"/>
    <mergeCell ref="I87:J87"/>
    <mergeCell ref="C84:F84"/>
    <mergeCell ref="C85:D85"/>
    <mergeCell ref="C86:D86"/>
    <mergeCell ref="C87:D87"/>
    <mergeCell ref="E1:L1"/>
    <mergeCell ref="D46:G46"/>
    <mergeCell ref="D47:G47"/>
    <mergeCell ref="C57:L57"/>
    <mergeCell ref="C26:L26"/>
    <mergeCell ref="C27:L27"/>
    <mergeCell ref="E2:L2"/>
    <mergeCell ref="D42:G42"/>
    <mergeCell ref="D31:G31"/>
    <mergeCell ref="D43:G43"/>
    <mergeCell ref="D44:G44"/>
    <mergeCell ref="D33:G33"/>
    <mergeCell ref="E4:L4"/>
    <mergeCell ref="D32:G32"/>
    <mergeCell ref="D34:G34"/>
    <mergeCell ref="C31:C42"/>
    <mergeCell ref="I92:J92"/>
    <mergeCell ref="I93:J93"/>
    <mergeCell ref="I88:J88"/>
    <mergeCell ref="I89:J89"/>
    <mergeCell ref="I90:J90"/>
    <mergeCell ref="I91:J91"/>
  </mergeCells>
  <phoneticPr fontId="1" type="noConversion"/>
  <conditionalFormatting sqref="K31:K47">
    <cfRule type="cellIs" dxfId="1" priority="1" stopIfTrue="1" operator="lessThan">
      <formula>60</formula>
    </cfRule>
  </conditionalFormatting>
  <conditionalFormatting sqref="L31:L47">
    <cfRule type="cellIs" dxfId="0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L86:L93 K9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Docentes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usuario</cp:lastModifiedBy>
  <cp:lastPrinted>2008-11-27T15:47:24Z</cp:lastPrinted>
  <dcterms:created xsi:type="dcterms:W3CDTF">2008-01-23T15:29:27Z</dcterms:created>
  <dcterms:modified xsi:type="dcterms:W3CDTF">2022-12-12T16:46:54Z</dcterms:modified>
</cp:coreProperties>
</file>