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mc:AlternateContent xmlns:mc="http://schemas.openxmlformats.org/markup-compatibility/2006">
    <mc:Choice Requires="x15">
      <x15ac:absPath xmlns:x15ac="http://schemas.microsoft.com/office/spreadsheetml/2010/11/ac" url="C:\Users\24-R011la\Documents\MALETIN 2022\CALENDARIO 2022\"/>
    </mc:Choice>
  </mc:AlternateContent>
  <xr:revisionPtr revIDLastSave="0" documentId="13_ncr:1_{A232BDF1-361C-4694-8909-0B586BACF5DD}" xr6:coauthVersionLast="47" xr6:coauthVersionMax="47" xr10:uidLastSave="{00000000-0000-0000-0000-000000000000}"/>
  <bookViews>
    <workbookView xWindow="-120" yWindow="-120" windowWidth="29040" windowHeight="14610" xr2:uid="{00000000-000D-0000-FFFF-FFFF00000000}"/>
  </bookViews>
  <sheets>
    <sheet name="Vista Calendario" sheetId="3" r:id="rId1"/>
    <sheet name="Seguimiento de DIAS NO TRABAJA" sheetId="1" r:id="rId2"/>
    <sheet name="CALENDARIO" sheetId="2" r:id="rId3"/>
    <sheet name="Tipos de baja" sheetId="4" r:id="rId4"/>
    <sheet name="Días festivos " sheetId="5" r:id="rId5"/>
  </sheets>
  <externalReferences>
    <externalReference r:id="rId6"/>
  </externalReferences>
  <definedNames>
    <definedName name="_xlnm._FilterDatabase" localSheetId="0" hidden="1">'[1]Calendar View'!$H$19:$K$22</definedName>
    <definedName name="Calendar_Year">'Vista Calendario'!$C$3</definedName>
    <definedName name="ColumnTitleRegion..AC22.1">'Vista Calendario'!$C$19:$E$19</definedName>
    <definedName name="lstEDates">LeaveTracker[Fecha de finalización]</definedName>
    <definedName name="lstEmployees">Empleados[Nombres de los empleados]</definedName>
    <definedName name="lstEmpNames">LeaveTracker[Nombre del empleado]</definedName>
    <definedName name="lstHolidays">DíasFestivosDeLaEmpresa[Días festivos de la empresa]</definedName>
    <definedName name="lstHolidayTypes">TiposDeBaja[Lista de tipos de baja]</definedName>
    <definedName name="lstHTypes">LeaveTracker[Tipo de baja]</definedName>
    <definedName name="lstSdates">LeaveTracker[Fecha de inicio]</definedName>
    <definedName name="Título1">AttendanceRecord[[#Headers],[Día de la semana o mes]]</definedName>
    <definedName name="Título2">LeaveTracker[[#Headers],[Nombre del empleado]]</definedName>
    <definedName name="TítuloDeColumna3">Empleados[[#Headers],[Nombres de los empleados]]</definedName>
    <definedName name="TítuloDeColumna4">TiposDeBaja[[#Headers],[Lista de tipos de baja]]</definedName>
    <definedName name="TítuloDeColumna5">DíasFestivosDeLaEmpresa[[#Headers],[Días festivos de la empresa]]</definedName>
    <definedName name="valSelEmployee">'Vista Calendario'!$C$2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3" l="1"/>
  <c r="M6" i="3" s="1"/>
  <c r="N6" i="3" s="1"/>
  <c r="O6" i="3" s="1"/>
  <c r="P6" i="3" s="1"/>
  <c r="Q6" i="3" s="1"/>
  <c r="R6" i="3" s="1"/>
  <c r="S6" i="3" s="1"/>
  <c r="T6" i="3" s="1"/>
  <c r="U6" i="3" s="1"/>
  <c r="V6" i="3" s="1"/>
  <c r="W6" i="3" s="1"/>
  <c r="X6" i="3" s="1"/>
  <c r="Y6" i="3" s="1"/>
  <c r="Z6" i="3" s="1"/>
  <c r="AA6" i="3" s="1"/>
  <c r="AB6" i="3" s="1"/>
  <c r="AC6" i="3" s="1"/>
  <c r="AD6" i="3" s="1"/>
  <c r="AE6" i="3" s="1"/>
  <c r="AF6" i="3" s="1"/>
  <c r="F32" i="1"/>
  <c r="F31" i="1"/>
  <c r="F30" i="1"/>
  <c r="F29" i="1"/>
  <c r="F28" i="1"/>
  <c r="F5" i="1"/>
  <c r="F4" i="1"/>
  <c r="F27" i="1"/>
  <c r="D11" i="1" l="1"/>
  <c r="D24" i="1"/>
  <c r="D22" i="1"/>
  <c r="D21" i="1"/>
  <c r="D20" i="1"/>
  <c r="D19" i="1"/>
  <c r="D18" i="1"/>
  <c r="D12" i="1"/>
  <c r="D9" i="1"/>
  <c r="D8" i="1"/>
  <c r="D7" i="1"/>
  <c r="C22" i="1"/>
  <c r="C24" i="1"/>
  <c r="C21" i="1"/>
  <c r="C20" i="1"/>
  <c r="C19" i="1"/>
  <c r="C18" i="1"/>
  <c r="C12" i="1"/>
  <c r="C11" i="1"/>
  <c r="C9" i="1"/>
  <c r="C8" i="1"/>
  <c r="C7" i="1"/>
  <c r="D6" i="1"/>
  <c r="D10" i="1"/>
  <c r="D13" i="1"/>
  <c r="D14" i="1"/>
  <c r="D15" i="1"/>
  <c r="D16" i="1"/>
  <c r="D17" i="1"/>
  <c r="D23" i="1"/>
  <c r="D25" i="1"/>
  <c r="D26" i="1"/>
  <c r="C6" i="1"/>
  <c r="C10" i="1"/>
  <c r="C13" i="1"/>
  <c r="C14" i="1"/>
  <c r="C15" i="1"/>
  <c r="C16" i="1"/>
  <c r="C17" i="1"/>
  <c r="C23" i="1"/>
  <c r="C25" i="1"/>
  <c r="C26" i="1"/>
  <c r="F26" i="1" l="1"/>
  <c r="F23" i="1"/>
  <c r="F16" i="1"/>
  <c r="F14" i="1"/>
  <c r="F10" i="1"/>
  <c r="F25" i="1"/>
  <c r="F17" i="1"/>
  <c r="F15" i="1"/>
  <c r="F13" i="1"/>
  <c r="F6" i="1"/>
  <c r="F7" i="1"/>
  <c r="F8" i="1"/>
  <c r="F9" i="1"/>
  <c r="F11" i="1"/>
  <c r="F12" i="1"/>
  <c r="F18" i="1"/>
  <c r="F19" i="1"/>
  <c r="F20" i="1"/>
  <c r="F21" i="1"/>
  <c r="F24" i="1"/>
  <c r="F22" i="1"/>
  <c r="C3" i="3"/>
  <c r="AG6" i="3" l="1"/>
  <c r="AH6" i="3" s="1"/>
  <c r="AI6" i="3" s="1"/>
  <c r="AJ6" i="3" s="1"/>
  <c r="AK6" i="3" s="1"/>
  <c r="AL6" i="3" s="1"/>
  <c r="I9" i="3"/>
  <c r="J9" i="3" s="1"/>
  <c r="K9" i="3" s="1"/>
  <c r="L9" i="3" s="1"/>
  <c r="M9" i="3" s="1"/>
  <c r="N9" i="3" s="1"/>
  <c r="O9" i="3" s="1"/>
  <c r="P9" i="3" s="1"/>
  <c r="Q9" i="3" s="1"/>
  <c r="R9" i="3" s="1"/>
  <c r="S9" i="3" s="1"/>
  <c r="T9" i="3" s="1"/>
  <c r="U9" i="3" s="1"/>
  <c r="V9" i="3" s="1"/>
  <c r="W9" i="3" s="1"/>
  <c r="X9" i="3" s="1"/>
  <c r="Y9" i="3" s="1"/>
  <c r="Z9" i="3" s="1"/>
  <c r="AA9" i="3" s="1"/>
  <c r="AB9" i="3" s="1"/>
  <c r="AC9" i="3" s="1"/>
  <c r="AD9" i="3" s="1"/>
  <c r="AE9" i="3" s="1"/>
  <c r="AF9" i="3" s="1"/>
  <c r="AA20" i="3"/>
  <c r="U20" i="3"/>
  <c r="C6" i="3"/>
  <c r="D6" i="3" s="1"/>
  <c r="F8" i="3"/>
  <c r="G8" i="3" s="1"/>
  <c r="U21" i="3"/>
  <c r="I21" i="3"/>
  <c r="O21" i="3"/>
  <c r="C7" i="3"/>
  <c r="C9" i="3"/>
  <c r="D9" i="3" s="1"/>
  <c r="E9" i="3" s="1"/>
  <c r="C10" i="3"/>
  <c r="D10" i="3" s="1"/>
  <c r="E10" i="3" s="1"/>
  <c r="F10" i="3" s="1"/>
  <c r="G10" i="3" s="1"/>
  <c r="C12" i="3"/>
  <c r="D12" i="3" s="1"/>
  <c r="C13" i="3"/>
  <c r="C14" i="3"/>
  <c r="D14" i="3" s="1"/>
  <c r="C15" i="3"/>
  <c r="D15" i="3" s="1"/>
  <c r="E15" i="3" s="1"/>
  <c r="F15" i="3" s="1"/>
  <c r="C17" i="3"/>
  <c r="D17" i="3" s="1"/>
  <c r="AG20" i="3"/>
  <c r="AG21" i="3"/>
  <c r="AA21" i="3"/>
  <c r="AA22" i="3" s="1"/>
  <c r="O20" i="3"/>
  <c r="I20" i="3"/>
  <c r="AG9" i="3" l="1"/>
  <c r="AH9" i="3" s="1"/>
  <c r="AI9" i="3" s="1"/>
  <c r="AJ9" i="3" s="1"/>
  <c r="G17" i="3"/>
  <c r="H17" i="3" s="1"/>
  <c r="I17" i="3" s="1"/>
  <c r="J17" i="3" s="1"/>
  <c r="K17" i="3" s="1"/>
  <c r="L17" i="3" s="1"/>
  <c r="J15" i="3"/>
  <c r="K15" i="3" s="1"/>
  <c r="L15" i="3" s="1"/>
  <c r="M15" i="3" s="1"/>
  <c r="H14" i="3"/>
  <c r="I14" i="3" s="1"/>
  <c r="J14" i="3" s="1"/>
  <c r="K14" i="3" s="1"/>
  <c r="L14" i="3" s="1"/>
  <c r="M14" i="3" s="1"/>
  <c r="K10" i="3"/>
  <c r="L10" i="3" s="1"/>
  <c r="H8" i="3"/>
  <c r="I8" i="3" s="1"/>
  <c r="J8" i="3" s="1"/>
  <c r="K8" i="3" s="1"/>
  <c r="L8" i="3" s="1"/>
  <c r="M8" i="3" s="1"/>
  <c r="I22" i="3"/>
  <c r="O22" i="3"/>
  <c r="U22" i="3"/>
  <c r="AG22" i="3"/>
  <c r="F16" i="3"/>
  <c r="G16" i="3" s="1"/>
  <c r="H16" i="3" s="1"/>
  <c r="I16" i="3" s="1"/>
  <c r="J16" i="3" s="1"/>
  <c r="K16" i="3" s="1"/>
  <c r="L16" i="3" s="1"/>
  <c r="M16" i="3" s="1"/>
  <c r="E12" i="3"/>
  <c r="E6" i="3"/>
  <c r="M10" i="3" l="1"/>
  <c r="N10" i="3" s="1"/>
  <c r="O10" i="3" s="1"/>
  <c r="P10" i="3" s="1"/>
  <c r="Q10" i="3" s="1"/>
  <c r="R10" i="3" s="1"/>
  <c r="S10" i="3" s="1"/>
  <c r="T10" i="3" s="1"/>
  <c r="U10" i="3" s="1"/>
  <c r="V10" i="3" s="1"/>
  <c r="W10" i="3" s="1"/>
  <c r="X10" i="3" s="1"/>
  <c r="Y10" i="3" s="1"/>
  <c r="Z10" i="3" s="1"/>
  <c r="AA10" i="3" s="1"/>
  <c r="AB10" i="3" s="1"/>
  <c r="AC10" i="3" s="1"/>
  <c r="AD10" i="3" s="1"/>
  <c r="AE10" i="3" s="1"/>
  <c r="AF10" i="3" s="1"/>
  <c r="N8" i="3"/>
  <c r="O8" i="3" s="1"/>
  <c r="P8" i="3" s="1"/>
  <c r="Q8" i="3" s="1"/>
  <c r="R8" i="3" s="1"/>
  <c r="S8" i="3" s="1"/>
  <c r="T8" i="3" s="1"/>
  <c r="U8" i="3" s="1"/>
  <c r="V8" i="3" s="1"/>
  <c r="W8" i="3" s="1"/>
  <c r="X8" i="3" s="1"/>
  <c r="Y8" i="3" s="1"/>
  <c r="Z8" i="3" s="1"/>
  <c r="AA8" i="3" s="1"/>
  <c r="AB8" i="3" s="1"/>
  <c r="AC8" i="3" s="1"/>
  <c r="AD8" i="3" s="1"/>
  <c r="AE8" i="3" s="1"/>
  <c r="AF8" i="3" s="1"/>
  <c r="N14" i="3"/>
  <c r="O14" i="3" s="1"/>
  <c r="P14" i="3" s="1"/>
  <c r="Q14" i="3" s="1"/>
  <c r="R14" i="3" s="1"/>
  <c r="S14" i="3" s="1"/>
  <c r="T14" i="3" s="1"/>
  <c r="U14" i="3" s="1"/>
  <c r="V14" i="3" s="1"/>
  <c r="W14" i="3" s="1"/>
  <c r="X14" i="3" s="1"/>
  <c r="Y14" i="3" s="1"/>
  <c r="Z14" i="3" s="1"/>
  <c r="AA14" i="3" s="1"/>
  <c r="AB14" i="3" s="1"/>
  <c r="AC14" i="3" s="1"/>
  <c r="AD14" i="3" s="1"/>
  <c r="AE14" i="3" s="1"/>
  <c r="AF14" i="3" s="1"/>
  <c r="N15" i="3"/>
  <c r="O15" i="3" s="1"/>
  <c r="P15" i="3" s="1"/>
  <c r="Q15" i="3" s="1"/>
  <c r="R15" i="3" s="1"/>
  <c r="S15" i="3" s="1"/>
  <c r="T15" i="3" s="1"/>
  <c r="U15" i="3" s="1"/>
  <c r="V15" i="3" s="1"/>
  <c r="W15" i="3" s="1"/>
  <c r="X15" i="3" s="1"/>
  <c r="Y15" i="3" s="1"/>
  <c r="Z15" i="3" s="1"/>
  <c r="AA15" i="3" s="1"/>
  <c r="AB15" i="3" s="1"/>
  <c r="AC15" i="3" s="1"/>
  <c r="AD15" i="3" s="1"/>
  <c r="AE15" i="3" s="1"/>
  <c r="AF15" i="3" s="1"/>
  <c r="AG15" i="3" s="1"/>
  <c r="N16" i="3"/>
  <c r="O16" i="3" s="1"/>
  <c r="P16" i="3" s="1"/>
  <c r="Q16" i="3" s="1"/>
  <c r="R16" i="3" s="1"/>
  <c r="S16" i="3" s="1"/>
  <c r="T16" i="3" s="1"/>
  <c r="U16" i="3" s="1"/>
  <c r="V16" i="3" s="1"/>
  <c r="W16" i="3" s="1"/>
  <c r="X16" i="3" s="1"/>
  <c r="Y16" i="3" s="1"/>
  <c r="Z16" i="3" s="1"/>
  <c r="AA16" i="3" s="1"/>
  <c r="AB16" i="3" s="1"/>
  <c r="AC16" i="3" s="1"/>
  <c r="AD16" i="3" s="1"/>
  <c r="AE16" i="3" s="1"/>
  <c r="AF16" i="3" s="1"/>
  <c r="AG16" i="3" s="1"/>
  <c r="M17" i="3"/>
  <c r="N17" i="3" s="1"/>
  <c r="O17" i="3" s="1"/>
  <c r="P17" i="3" s="1"/>
  <c r="Q17" i="3" s="1"/>
  <c r="R17" i="3" s="1"/>
  <c r="S17" i="3" s="1"/>
  <c r="T17" i="3" s="1"/>
  <c r="U17" i="3" s="1"/>
  <c r="V17" i="3" s="1"/>
  <c r="W17" i="3" s="1"/>
  <c r="X17" i="3" s="1"/>
  <c r="Y17" i="3" s="1"/>
  <c r="Z17" i="3" s="1"/>
  <c r="AA17" i="3" s="1"/>
  <c r="AB17" i="3" s="1"/>
  <c r="AC17" i="3" s="1"/>
  <c r="AD17" i="3" s="1"/>
  <c r="AE17" i="3" s="1"/>
  <c r="AF17" i="3" s="1"/>
  <c r="G7" i="3"/>
  <c r="H7" i="3" s="1"/>
  <c r="I7" i="3" s="1"/>
  <c r="J7" i="3" s="1"/>
  <c r="K7" i="3" s="1"/>
  <c r="L7" i="3" s="1"/>
  <c r="M7" i="3" s="1"/>
  <c r="G11" i="3"/>
  <c r="H11" i="3" s="1"/>
  <c r="I11" i="3" s="1"/>
  <c r="J11" i="3" s="1"/>
  <c r="K11" i="3" s="1"/>
  <c r="L11" i="3" s="1"/>
  <c r="M11" i="3" s="1"/>
  <c r="C21" i="3"/>
  <c r="C20" i="3"/>
  <c r="AG10" i="3" l="1"/>
  <c r="AH10" i="3" s="1"/>
  <c r="AI10" i="3" s="1"/>
  <c r="AJ10" i="3" s="1"/>
  <c r="AK10" i="3" s="1"/>
  <c r="AL10" i="3" s="1"/>
  <c r="AM10" i="3" s="1"/>
  <c r="AG17" i="3"/>
  <c r="AH17" i="3" s="1"/>
  <c r="AI17" i="3" s="1"/>
  <c r="AK17" i="3" s="1"/>
  <c r="AL17" i="3" s="1"/>
  <c r="AM17" i="3" s="1"/>
  <c r="AI16" i="3"/>
  <c r="AJ16" i="3" s="1"/>
  <c r="AK16" i="3" s="1"/>
  <c r="AL16" i="3" s="1"/>
  <c r="AM16" i="3" s="1"/>
  <c r="AH15" i="3"/>
  <c r="AI15" i="3" s="1"/>
  <c r="AJ15" i="3" s="1"/>
  <c r="AK15" i="3" s="1"/>
  <c r="AL15" i="3" s="1"/>
  <c r="AG8" i="3"/>
  <c r="AH8" i="3" s="1"/>
  <c r="AK8" i="3" s="1"/>
  <c r="AL8" i="3" s="1"/>
  <c r="AG14" i="3"/>
  <c r="AH14" i="3" s="1"/>
  <c r="AI14" i="3" s="1"/>
  <c r="AK14" i="3" s="1"/>
  <c r="AL14" i="3" s="1"/>
  <c r="AM14" i="3" s="1"/>
  <c r="N11" i="3"/>
  <c r="O11" i="3" s="1"/>
  <c r="P11" i="3" s="1"/>
  <c r="Q11" i="3" s="1"/>
  <c r="R11" i="3" s="1"/>
  <c r="S11" i="3" s="1"/>
  <c r="T11" i="3" s="1"/>
  <c r="U11" i="3" s="1"/>
  <c r="V11" i="3" s="1"/>
  <c r="W11" i="3" s="1"/>
  <c r="N7" i="3"/>
  <c r="O7" i="3" s="1"/>
  <c r="P7" i="3" s="1"/>
  <c r="Q7" i="3" s="1"/>
  <c r="C22" i="3"/>
  <c r="E13" i="3"/>
  <c r="X11" i="3" l="1"/>
  <c r="Y11" i="3" s="1"/>
  <c r="Z11" i="3" s="1"/>
  <c r="AA11" i="3" s="1"/>
  <c r="AB11" i="3" s="1"/>
  <c r="AC11" i="3" s="1"/>
  <c r="AD11" i="3" s="1"/>
  <c r="AE11" i="3" s="1"/>
  <c r="AF11" i="3" s="1"/>
  <c r="F13" i="3"/>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R7" i="3"/>
  <c r="S7" i="3" s="1"/>
  <c r="T7" i="3" s="1"/>
  <c r="U7" i="3" s="1"/>
  <c r="V7" i="3" s="1"/>
  <c r="W7" i="3" s="1"/>
  <c r="X7" i="3" s="1"/>
  <c r="Y7" i="3" s="1"/>
  <c r="Z7" i="3" s="1"/>
  <c r="AA7" i="3" s="1"/>
  <c r="AB7" i="3" s="1"/>
  <c r="AC7" i="3" s="1"/>
  <c r="AD7" i="3" s="1"/>
  <c r="AE7" i="3" s="1"/>
  <c r="AF7" i="3" s="1"/>
  <c r="K12" i="3"/>
  <c r="L12" i="3" s="1"/>
  <c r="M12" i="3" s="1"/>
  <c r="AG13" i="3" l="1"/>
  <c r="AG11" i="3"/>
  <c r="AJ11" i="3" s="1"/>
  <c r="AK11" i="3" s="1"/>
  <c r="AL11" i="3" s="1"/>
  <c r="AM11" i="3" s="1"/>
  <c r="AH7" i="3"/>
  <c r="AI7" i="3" s="1"/>
  <c r="AJ7" i="3" s="1"/>
  <c r="AK7" i="3" s="1"/>
  <c r="N12" i="3"/>
  <c r="O12" i="3" s="1"/>
  <c r="P12" i="3" s="1"/>
  <c r="Q12" i="3" s="1"/>
  <c r="R12" i="3" s="1"/>
  <c r="S12" i="3" s="1"/>
  <c r="T12" i="3" s="1"/>
  <c r="U12" i="3" s="1"/>
  <c r="V12" i="3" s="1"/>
  <c r="W12" i="3" s="1"/>
  <c r="X12" i="3" s="1"/>
  <c r="Y12" i="3" s="1"/>
  <c r="Z12" i="3" s="1"/>
  <c r="AA12" i="3" s="1"/>
  <c r="AB12" i="3" s="1"/>
  <c r="AC12" i="3" s="1"/>
  <c r="AD12" i="3" s="1"/>
  <c r="AE12" i="3" s="1"/>
  <c r="AF12" i="3" s="1"/>
  <c r="AG12" i="3" l="1"/>
  <c r="AH12" i="3" s="1"/>
  <c r="AI12" i="3" s="1"/>
  <c r="AJ12" i="3" s="1"/>
  <c r="AK12" i="3" s="1"/>
  <c r="AM12" i="3" s="1"/>
</calcChain>
</file>

<file path=xl/sharedStrings.xml><?xml version="1.0" encoding="utf-8"?>
<sst xmlns="http://schemas.openxmlformats.org/spreadsheetml/2006/main" count="160" uniqueCount="101">
  <si>
    <t>Día de la semana o mes</t>
  </si>
  <si>
    <t>Enero</t>
  </si>
  <si>
    <t>Febrero</t>
  </si>
  <si>
    <t>Marzo</t>
  </si>
  <si>
    <t>Abril</t>
  </si>
  <si>
    <t>Mayo</t>
  </si>
  <si>
    <t>Junio</t>
  </si>
  <si>
    <t>Julio</t>
  </si>
  <si>
    <t>Agosto</t>
  </si>
  <si>
    <t>Septiembre</t>
  </si>
  <si>
    <t>Octubre</t>
  </si>
  <si>
    <t>Noviembre</t>
  </si>
  <si>
    <t>Diciembre</t>
  </si>
  <si>
    <t>ESTADÍSTICAS CLAVE</t>
  </si>
  <si>
    <t>Empleado 1</t>
  </si>
  <si>
    <t>Vacaciones</t>
  </si>
  <si>
    <t>Permiso por defunción</t>
  </si>
  <si>
    <t>Otros</t>
  </si>
  <si>
    <t>Nombre del empleado</t>
  </si>
  <si>
    <t>Empleado 2</t>
  </si>
  <si>
    <t>Empleado 3</t>
  </si>
  <si>
    <t>Empleado 5</t>
  </si>
  <si>
    <t>Empleado 4</t>
  </si>
  <si>
    <t>Fecha de inicio</t>
  </si>
  <si>
    <t>Fecha de finalización</t>
  </si>
  <si>
    <t>Tipo de baja</t>
  </si>
  <si>
    <t>Baja por enfermedad</t>
  </si>
  <si>
    <t>Días</t>
  </si>
  <si>
    <t>Nombres de los empleados</t>
  </si>
  <si>
    <t>Tipos de baja</t>
  </si>
  <si>
    <t>Lista de tipos de baja</t>
  </si>
  <si>
    <t>Días festivos de la empresa</t>
  </si>
  <si>
    <t>Descripción</t>
  </si>
  <si>
    <t xml:space="preserve">VIE </t>
  </si>
  <si>
    <t>LU</t>
  </si>
  <si>
    <t>MA</t>
  </si>
  <si>
    <t>MI</t>
  </si>
  <si>
    <t xml:space="preserve">MI   </t>
  </si>
  <si>
    <t xml:space="preserve">MI     </t>
  </si>
  <si>
    <t xml:space="preserve">MI  </t>
  </si>
  <si>
    <t xml:space="preserve">MI </t>
  </si>
  <si>
    <t xml:space="preserve">DO   </t>
  </si>
  <si>
    <t>DO   2</t>
  </si>
  <si>
    <t xml:space="preserve">DO     </t>
  </si>
  <si>
    <t>DO     2</t>
  </si>
  <si>
    <t xml:space="preserve">DO  </t>
  </si>
  <si>
    <t xml:space="preserve">MA    </t>
  </si>
  <si>
    <t xml:space="preserve">MA </t>
  </si>
  <si>
    <t xml:space="preserve">MA     </t>
  </si>
  <si>
    <t>LU      2</t>
  </si>
  <si>
    <t xml:space="preserve">LU </t>
  </si>
  <si>
    <t>LU     3</t>
  </si>
  <si>
    <t>LU      22</t>
  </si>
  <si>
    <t>JU</t>
  </si>
  <si>
    <t xml:space="preserve">JU </t>
  </si>
  <si>
    <t>JU      2</t>
  </si>
  <si>
    <t>JU      22</t>
  </si>
  <si>
    <t>VI</t>
  </si>
  <si>
    <t xml:space="preserve">VI   </t>
  </si>
  <si>
    <t>VI       2</t>
  </si>
  <si>
    <t>LU       2</t>
  </si>
  <si>
    <t xml:space="preserve">VI  </t>
  </si>
  <si>
    <t>JU       3</t>
  </si>
  <si>
    <t>SÁ</t>
  </si>
  <si>
    <t xml:space="preserve">SÁ  </t>
  </si>
  <si>
    <t xml:space="preserve">SÁ    </t>
  </si>
  <si>
    <t>SÁ    2</t>
  </si>
  <si>
    <t>SÁ        2</t>
  </si>
  <si>
    <t>MA     2</t>
  </si>
  <si>
    <t>Días laborables</t>
  </si>
  <si>
    <t>MODIFICACIÓN</t>
  </si>
  <si>
    <t>AÑO</t>
  </si>
  <si>
    <t>Columna1</t>
  </si>
  <si>
    <t xml:space="preserve">Vacaciones </t>
  </si>
  <si>
    <t>Festivo</t>
  </si>
  <si>
    <t>Termina semestre académico</t>
  </si>
  <si>
    <t>Dia Independencia</t>
  </si>
  <si>
    <t>Festivo Nacional</t>
  </si>
  <si>
    <t>SEMANA INSTITUCIONAL</t>
  </si>
  <si>
    <t>PAROS SINDICALES</t>
  </si>
  <si>
    <t>N.º de días SEMANA INSTITUCIONAL</t>
  </si>
  <si>
    <t>Vacaciones DOCENTES</t>
  </si>
  <si>
    <t>OTROS</t>
  </si>
  <si>
    <t>PARO SINDICAL</t>
  </si>
  <si>
    <t>Seguimiento de DIAS NO TRABAJADOS</t>
  </si>
  <si>
    <t>NOMBRE CALENDARIO</t>
  </si>
  <si>
    <t xml:space="preserve">Días festivos </t>
  </si>
  <si>
    <t xml:space="preserve">CALENDARIO ACADEMICO </t>
  </si>
  <si>
    <t>CALENDARIO AJUSTADO COVID-19</t>
  </si>
  <si>
    <t>FESTIVO RELIGIOSO</t>
  </si>
  <si>
    <t>#  TOTAL Días NO LABORABLES CON ESTUD</t>
  </si>
  <si>
    <t>Semana de trabajo  institucional</t>
  </si>
  <si>
    <t>MA2</t>
  </si>
  <si>
    <t>CALENDARIO.</t>
  </si>
  <si>
    <t>CONSOLIDACIÓN DE NOTAS</t>
  </si>
  <si>
    <t>Semanas trabajo escolar periodo II
13 SEMANAS</t>
  </si>
  <si>
    <t xml:space="preserve"> dias de cierre Notas</t>
  </si>
  <si>
    <t>Festivos</t>
  </si>
  <si>
    <t>SEMANA CULTURAL</t>
  </si>
  <si>
    <t>Semanas trabajo escolar periodo III
13 SEMANAS</t>
  </si>
  <si>
    <t>Semanas trabajo escolar periodo I 
(13 SEMANAS)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</si>
</sst>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
    <numFmt numFmtId="165" formatCode="&quot;LAST YEAR &quot;\ General"/>
    <numFmt numFmtId="166" formatCode="&quot;AÑO ANTERIOR &quot;\ General"/>
  </numFmts>
  <fonts count="23" x14ac:knownFonts="1">
    <font>
      <sz val="11"/>
      <color theme="1"/>
      <name val="Trebuchet MS"/>
      <family val="2"/>
      <scheme val="minor"/>
    </font>
    <font>
      <sz val="11"/>
      <color theme="1"/>
      <name val="Trebuchet MS"/>
      <family val="2"/>
      <scheme val="minor"/>
    </font>
    <font>
      <sz val="11"/>
      <color theme="0"/>
      <name val="Trebuchet MS"/>
      <family val="2"/>
      <scheme val="minor"/>
    </font>
    <font>
      <sz val="12"/>
      <color theme="0"/>
      <name val="Trebuchet MS"/>
      <family val="2"/>
      <scheme val="minor"/>
    </font>
    <font>
      <sz val="11"/>
      <color theme="3"/>
      <name val="Bookman Old Style"/>
      <family val="1"/>
      <scheme val="major"/>
    </font>
    <font>
      <b/>
      <sz val="23"/>
      <color theme="3"/>
      <name val="Bookman Old Style"/>
      <family val="1"/>
      <scheme val="major"/>
    </font>
    <font>
      <sz val="9"/>
      <color theme="3"/>
      <name val="Bookman Old Style"/>
      <family val="1"/>
      <scheme val="major"/>
    </font>
    <font>
      <b/>
      <sz val="30"/>
      <color theme="0"/>
      <name val="Bookman Old Style"/>
      <family val="1"/>
      <scheme val="major"/>
    </font>
    <font>
      <b/>
      <sz val="30"/>
      <color theme="3"/>
      <name val="Bookman Old Style"/>
      <family val="1"/>
      <scheme val="major"/>
    </font>
    <font>
      <b/>
      <sz val="26"/>
      <color theme="3"/>
      <name val="Bookman Old Style"/>
      <family val="2"/>
      <scheme val="major"/>
    </font>
    <font>
      <sz val="9"/>
      <color theme="1"/>
      <name val="Trebuchet MS"/>
      <family val="2"/>
      <scheme val="minor"/>
    </font>
    <font>
      <sz val="11"/>
      <color theme="3" tint="-0.499984740745262"/>
      <name val="Trebuchet MS"/>
      <family val="2"/>
      <scheme val="minor"/>
    </font>
    <font>
      <b/>
      <sz val="11"/>
      <color theme="9" tint="-0.499984740745262"/>
      <name val="Trebuchet MS"/>
      <family val="2"/>
      <scheme val="minor"/>
    </font>
    <font>
      <sz val="11"/>
      <color theme="1"/>
      <name val="Bookman Old Style"/>
      <family val="1"/>
      <scheme val="major"/>
    </font>
    <font>
      <b/>
      <sz val="11"/>
      <color theme="0"/>
      <name val="Trebuchet MS"/>
      <family val="2"/>
      <scheme val="minor"/>
    </font>
    <font>
      <b/>
      <sz val="11"/>
      <color theme="1"/>
      <name val="Trebuchet MS"/>
      <family val="2"/>
      <scheme val="minor"/>
    </font>
    <font>
      <sz val="11"/>
      <color theme="3" tint="0.39997558519241921"/>
      <name val="Trebuchet MS"/>
      <family val="2"/>
      <scheme val="minor"/>
    </font>
    <font>
      <b/>
      <sz val="9"/>
      <color theme="1"/>
      <name val="Trebuchet MS"/>
      <family val="2"/>
      <scheme val="minor"/>
    </font>
    <font>
      <b/>
      <sz val="22"/>
      <color theme="3"/>
      <name val="Bookman Old Style"/>
      <family val="2"/>
      <scheme val="major"/>
    </font>
    <font>
      <sz val="8"/>
      <color theme="3"/>
      <name val="Bookman Old Style"/>
      <family val="1"/>
      <scheme val="major"/>
    </font>
    <font>
      <sz val="11"/>
      <name val="Trebuchet MS"/>
      <family val="2"/>
      <scheme val="minor"/>
    </font>
    <font>
      <sz val="11"/>
      <color theme="0" tint="-4.9989318521683403E-2"/>
      <name val="Trebuchet MS"/>
      <family val="2"/>
      <scheme val="minor"/>
    </font>
    <font>
      <b/>
      <sz val="16"/>
      <color rgb="FFFF0000"/>
      <name val="Trebuchet MS"/>
      <family val="2"/>
      <scheme val="minor"/>
    </font>
  </fonts>
  <fills count="20">
    <fill>
      <patternFill patternType="none"/>
    </fill>
    <fill>
      <patternFill patternType="gray125"/>
    </fill>
    <fill>
      <patternFill patternType="solid">
        <fgColor theme="3"/>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theme="8" tint="-0.24994659260841701"/>
        <bgColor indexed="64"/>
      </patternFill>
    </fill>
    <fill>
      <patternFill patternType="solid">
        <fgColor rgb="FFFF0000"/>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00B050"/>
        <bgColor indexed="64"/>
      </patternFill>
    </fill>
    <fill>
      <patternFill patternType="solid">
        <fgColor rgb="FFCD482D"/>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C0CB7"/>
        <bgColor indexed="64"/>
      </patternFill>
    </fill>
  </fills>
  <borders count="7">
    <border>
      <left/>
      <right/>
      <top/>
      <bottom/>
      <diagonal/>
    </border>
    <border>
      <left/>
      <right style="thin">
        <color theme="3" tint="0.39994506668294322"/>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style="thick">
        <color theme="0"/>
      </left>
      <right/>
      <top/>
      <bottom/>
      <diagonal/>
    </border>
    <border>
      <left/>
      <right/>
      <top/>
      <bottom style="thin">
        <color theme="2" tint="-9.9978637043366805E-2"/>
      </bottom>
      <diagonal/>
    </border>
    <border>
      <left style="thin">
        <color indexed="64"/>
      </left>
      <right style="thin">
        <color indexed="64"/>
      </right>
      <top style="thin">
        <color indexed="64"/>
      </top>
      <bottom style="thin">
        <color indexed="64"/>
      </bottom>
      <diagonal/>
    </border>
  </borders>
  <cellStyleXfs count="23">
    <xf numFmtId="0" fontId="0" fillId="0" borderId="0">
      <alignment vertical="center"/>
    </xf>
    <xf numFmtId="0" fontId="9" fillId="0" borderId="0" applyNumberFormat="0" applyFill="0" applyBorder="0" applyProtection="0">
      <alignment horizontal="left" vertical="center"/>
    </xf>
    <xf numFmtId="0" fontId="2" fillId="2" borderId="2">
      <alignment horizontal="center"/>
    </xf>
    <xf numFmtId="0" fontId="2" fillId="3" borderId="0" applyNumberFormat="0" applyFont="0" applyBorder="0" applyAlignment="0" applyProtection="0"/>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3" fillId="2" borderId="3">
      <alignment horizontal="left" vertical="center" wrapText="1" indent="1"/>
    </xf>
    <xf numFmtId="0" fontId="4" fillId="0" borderId="0">
      <alignment horizontal="left" vertical="center" indent="2"/>
    </xf>
    <xf numFmtId="0" fontId="7" fillId="2" borderId="0">
      <alignment horizontal="center" vertical="center"/>
    </xf>
    <xf numFmtId="0" fontId="4" fillId="0" borderId="1" applyNumberFormat="0" applyFont="0" applyFill="0" applyAlignment="0">
      <alignment horizontal="center" vertical="center"/>
    </xf>
    <xf numFmtId="0" fontId="1" fillId="0" borderId="0">
      <alignment horizontal="left" vertical="center" wrapText="1" indent="1"/>
    </xf>
    <xf numFmtId="0" fontId="13" fillId="0" borderId="0">
      <alignment horizontal="left" vertical="center" indent="1"/>
    </xf>
    <xf numFmtId="1" fontId="1" fillId="0" borderId="0">
      <alignment horizontal="center" vertical="center"/>
    </xf>
    <xf numFmtId="14" fontId="1" fillId="0" borderId="0">
      <alignment horizontal="left" vertical="center" indent="1"/>
    </xf>
    <xf numFmtId="0" fontId="2" fillId="7" borderId="0" applyProtection="0">
      <alignment horizontal="center" vertical="center"/>
    </xf>
    <xf numFmtId="0" fontId="4" fillId="0" borderId="0" applyFill="0" applyProtection="0">
      <alignment horizontal="right" indent="1"/>
    </xf>
    <xf numFmtId="0" fontId="4" fillId="0" borderId="0" applyFill="0" applyProtection="0">
      <alignment horizontal="center" vertical="center"/>
    </xf>
    <xf numFmtId="165" fontId="11" fillId="0" borderId="0" applyFill="0" applyProtection="0">
      <alignment horizontal="center" vertical="center"/>
    </xf>
    <xf numFmtId="0" fontId="12" fillId="0" borderId="0" applyFill="0" applyProtection="0">
      <alignment horizontal="center" vertical="center"/>
    </xf>
    <xf numFmtId="164" fontId="1" fillId="0" borderId="0" applyFont="0" applyFill="0" applyBorder="0">
      <alignment horizontal="center" vertical="center"/>
    </xf>
    <xf numFmtId="0" fontId="2" fillId="7" borderId="0" applyNumberFormat="0" applyBorder="0" applyProtection="0">
      <alignment horizontal="center" vertical="center"/>
    </xf>
    <xf numFmtId="0" fontId="3" fillId="2" borderId="3">
      <alignment horizontal="left" vertical="center" indent="1"/>
    </xf>
  </cellStyleXfs>
  <cellXfs count="85">
    <xf numFmtId="0" fontId="0" fillId="0" borderId="0" xfId="0">
      <alignment vertical="center"/>
    </xf>
    <xf numFmtId="0" fontId="0" fillId="0" borderId="0" xfId="0" applyBorder="1">
      <alignment vertical="center"/>
    </xf>
    <xf numFmtId="0" fontId="5" fillId="0" borderId="0" xfId="0" applyFont="1" applyFill="1" applyBorder="1">
      <alignment vertical="center"/>
    </xf>
    <xf numFmtId="0" fontId="2" fillId="0" borderId="0" xfId="0" applyFont="1" applyFill="1" applyBorder="1">
      <alignment vertical="center"/>
    </xf>
    <xf numFmtId="0" fontId="0" fillId="0" borderId="0" xfId="0" applyBorder="1" applyAlignment="1">
      <alignment vertical="center"/>
    </xf>
    <xf numFmtId="0" fontId="10" fillId="0" borderId="0" xfId="0" applyFont="1" applyBorder="1" applyAlignment="1">
      <alignment vertical="center"/>
    </xf>
    <xf numFmtId="0" fontId="9" fillId="0" borderId="0" xfId="1" applyBorder="1" applyAlignment="1">
      <alignment horizontal="left" vertical="center" wrapText="1" indent="1"/>
    </xf>
    <xf numFmtId="0" fontId="9" fillId="0" borderId="0" xfId="1" applyFill="1" applyBorder="1">
      <alignment horizontal="left" vertical="center"/>
    </xf>
    <xf numFmtId="0" fontId="4" fillId="0" borderId="1" xfId="10">
      <alignment horizontal="center" vertical="center"/>
    </xf>
    <xf numFmtId="0" fontId="13" fillId="0" borderId="0" xfId="12">
      <alignment horizontal="left" vertical="center" indent="1"/>
    </xf>
    <xf numFmtId="0" fontId="4" fillId="0" borderId="0" xfId="0" applyFont="1" applyBorder="1" applyAlignment="1">
      <alignment horizontal="right" vertical="center" indent="1"/>
    </xf>
    <xf numFmtId="0" fontId="0" fillId="0" borderId="0" xfId="0">
      <alignment vertical="center"/>
    </xf>
    <xf numFmtId="0" fontId="0" fillId="0" borderId="0" xfId="0">
      <alignment vertical="center"/>
    </xf>
    <xf numFmtId="0" fontId="4" fillId="0" borderId="0" xfId="16">
      <alignment horizontal="right" indent="1"/>
    </xf>
    <xf numFmtId="0" fontId="0" fillId="0" borderId="0" xfId="0" quotePrefix="1">
      <alignment vertical="center"/>
    </xf>
    <xf numFmtId="0" fontId="6" fillId="0" borderId="0" xfId="0" applyFont="1" applyFill="1" applyBorder="1" applyAlignment="1">
      <alignment horizontal="left" vertical="center"/>
    </xf>
    <xf numFmtId="0" fontId="9" fillId="0" borderId="0" xfId="1">
      <alignment horizontal="left" vertical="center"/>
    </xf>
    <xf numFmtId="14" fontId="1" fillId="0" borderId="0" xfId="14" applyAlignment="1">
      <alignment horizontal="left" vertical="center" indent="1"/>
    </xf>
    <xf numFmtId="0" fontId="1" fillId="0" borderId="0" xfId="11" applyAlignment="1">
      <alignment horizontal="left" vertical="center" wrapText="1" indent="1"/>
    </xf>
    <xf numFmtId="1" fontId="1" fillId="0" borderId="0" xfId="13" applyAlignment="1">
      <alignment horizontal="center" vertical="center"/>
    </xf>
    <xf numFmtId="0" fontId="4" fillId="0" borderId="0" xfId="16" applyAlignment="1">
      <alignment horizontal="right" wrapText="1" indent="1"/>
    </xf>
    <xf numFmtId="0" fontId="0" fillId="0" borderId="0" xfId="0" applyAlignment="1">
      <alignment vertical="center" wrapText="1"/>
    </xf>
    <xf numFmtId="17" fontId="1" fillId="0" borderId="0" xfId="11" applyNumberFormat="1" applyAlignment="1">
      <alignment horizontal="left" vertical="center" wrapText="1" indent="1"/>
    </xf>
    <xf numFmtId="0" fontId="0" fillId="0" borderId="0" xfId="11" applyFont="1" applyAlignment="1">
      <alignment horizontal="left" vertical="center" wrapText="1" indent="1"/>
    </xf>
    <xf numFmtId="14" fontId="1" fillId="0" borderId="0" xfId="14" applyFill="1" applyAlignment="1">
      <alignment horizontal="left" vertical="center" indent="1"/>
    </xf>
    <xf numFmtId="0" fontId="1" fillId="0" borderId="0" xfId="11" applyFill="1" applyAlignment="1">
      <alignment horizontal="left" vertical="center" wrapText="1" indent="1"/>
    </xf>
    <xf numFmtId="1" fontId="1" fillId="0" borderId="0" xfId="13" applyFill="1" applyAlignment="1">
      <alignment horizontal="center" vertical="center"/>
    </xf>
    <xf numFmtId="14" fontId="0" fillId="0" borderId="0" xfId="11" applyNumberFormat="1" applyFont="1" applyFill="1" applyAlignment="1">
      <alignment horizontal="left" vertical="center" wrapText="1" indent="1"/>
    </xf>
    <xf numFmtId="17" fontId="0" fillId="0" borderId="0" xfId="11" applyNumberFormat="1" applyFont="1" applyAlignment="1">
      <alignment horizontal="left" vertical="center" wrapText="1" indent="1"/>
    </xf>
    <xf numFmtId="14" fontId="0" fillId="0" borderId="0" xfId="14" applyFont="1" applyFill="1" applyAlignment="1">
      <alignment horizontal="left" vertical="center" indent="1"/>
    </xf>
    <xf numFmtId="0" fontId="18" fillId="0" borderId="0" xfId="1" applyFont="1" applyBorder="1">
      <alignment horizontal="left" vertical="center"/>
    </xf>
    <xf numFmtId="0" fontId="0" fillId="0" borderId="0" xfId="11" applyFont="1" applyFill="1" applyAlignment="1">
      <alignment horizontal="left" vertical="center" wrapText="1" indent="1"/>
    </xf>
    <xf numFmtId="0" fontId="0" fillId="0" borderId="5" xfId="0" applyBorder="1">
      <alignment vertical="center"/>
    </xf>
    <xf numFmtId="0" fontId="4" fillId="0" borderId="6" xfId="8" applyBorder="1">
      <alignment horizontal="left" vertical="center" indent="2"/>
    </xf>
    <xf numFmtId="164" fontId="0" fillId="0" borderId="6" xfId="20" applyFont="1" applyFill="1" applyBorder="1">
      <alignment horizontal="center" vertical="center"/>
    </xf>
    <xf numFmtId="164" fontId="15" fillId="0" borderId="6" xfId="20" applyFont="1" applyFill="1" applyBorder="1">
      <alignment horizontal="center" vertical="center"/>
    </xf>
    <xf numFmtId="164" fontId="0" fillId="8" borderId="6" xfId="20" applyFont="1" applyFill="1" applyBorder="1">
      <alignment horizontal="center" vertical="center"/>
    </xf>
    <xf numFmtId="164" fontId="0" fillId="10" borderId="6" xfId="20" applyFont="1" applyFill="1" applyBorder="1">
      <alignment horizontal="center" vertical="center"/>
    </xf>
    <xf numFmtId="164" fontId="0" fillId="14" borderId="6" xfId="20" applyFont="1" applyFill="1" applyBorder="1">
      <alignment horizontal="center" vertical="center"/>
    </xf>
    <xf numFmtId="164" fontId="0" fillId="9" borderId="6" xfId="20" applyFont="1" applyFill="1" applyBorder="1">
      <alignment horizontal="center" vertical="center"/>
    </xf>
    <xf numFmtId="164" fontId="15" fillId="9" borderId="6" xfId="20" applyFont="1" applyFill="1" applyBorder="1">
      <alignment horizontal="center" vertical="center"/>
    </xf>
    <xf numFmtId="164" fontId="0" fillId="13" borderId="6" xfId="20" applyFont="1" applyFill="1" applyBorder="1">
      <alignment horizontal="center" vertical="center"/>
    </xf>
    <xf numFmtId="164" fontId="15" fillId="13" borderId="6" xfId="20" applyFont="1" applyFill="1" applyBorder="1">
      <alignment horizontal="center" vertical="center"/>
    </xf>
    <xf numFmtId="164" fontId="21" fillId="0" borderId="6" xfId="20" applyFont="1" applyFill="1" applyBorder="1">
      <alignment horizontal="center" vertical="center"/>
    </xf>
    <xf numFmtId="164" fontId="15" fillId="16" borderId="6" xfId="20" applyFont="1" applyFill="1" applyBorder="1">
      <alignment horizontal="center" vertical="center"/>
    </xf>
    <xf numFmtId="164" fontId="0" fillId="16" borderId="6" xfId="20" applyFont="1" applyFill="1" applyBorder="1">
      <alignment horizontal="center" vertical="center"/>
    </xf>
    <xf numFmtId="164" fontId="14" fillId="12" borderId="6" xfId="20" applyFont="1" applyFill="1" applyBorder="1">
      <alignment horizontal="center" vertical="center"/>
    </xf>
    <xf numFmtId="164" fontId="14" fillId="0" borderId="6" xfId="20" applyFont="1" applyFill="1" applyBorder="1">
      <alignment horizontal="center" vertical="center"/>
    </xf>
    <xf numFmtId="164" fontId="14" fillId="10" borderId="6" xfId="20" applyFont="1" applyFill="1" applyBorder="1">
      <alignment horizontal="center" vertical="center"/>
    </xf>
    <xf numFmtId="164" fontId="0" fillId="17" borderId="6" xfId="20" applyFont="1" applyFill="1" applyBorder="1">
      <alignment horizontal="center" vertical="center"/>
    </xf>
    <xf numFmtId="0" fontId="15" fillId="10" borderId="6" xfId="0" applyFont="1" applyFill="1" applyBorder="1">
      <alignment vertical="center"/>
    </xf>
    <xf numFmtId="0" fontId="15" fillId="9" borderId="6" xfId="0" applyFont="1" applyFill="1" applyBorder="1" applyAlignment="1">
      <alignment vertical="center" wrapText="1"/>
    </xf>
    <xf numFmtId="0" fontId="15" fillId="17" borderId="6" xfId="0" applyFont="1" applyFill="1" applyBorder="1">
      <alignment vertical="center"/>
    </xf>
    <xf numFmtId="0" fontId="15" fillId="8" borderId="6" xfId="0" applyFont="1" applyFill="1" applyBorder="1">
      <alignment vertical="center"/>
    </xf>
    <xf numFmtId="0" fontId="15" fillId="13" borderId="6" xfId="0" applyFont="1" applyFill="1" applyBorder="1" applyAlignment="1">
      <alignment vertical="center" wrapText="1"/>
    </xf>
    <xf numFmtId="164" fontId="14" fillId="12" borderId="6" xfId="20" applyNumberFormat="1" applyFont="1" applyFill="1" applyBorder="1" applyAlignment="1">
      <alignment horizontal="center" vertical="center" wrapText="1"/>
    </xf>
    <xf numFmtId="0" fontId="17" fillId="11" borderId="6" xfId="0" applyFont="1" applyFill="1" applyBorder="1" applyAlignment="1">
      <alignment vertical="center" wrapText="1"/>
    </xf>
    <xf numFmtId="0" fontId="0" fillId="15" borderId="0" xfId="0" applyFill="1">
      <alignment vertical="center"/>
    </xf>
    <xf numFmtId="0" fontId="22" fillId="14" borderId="6" xfId="0" applyFont="1" applyFill="1" applyBorder="1" applyAlignment="1">
      <alignment vertical="center" wrapText="1"/>
    </xf>
    <xf numFmtId="164" fontId="0" fillId="0" borderId="6" xfId="0" applyNumberFormat="1" applyBorder="1">
      <alignment vertical="center"/>
    </xf>
    <xf numFmtId="164" fontId="0" fillId="9" borderId="6" xfId="20" applyNumberFormat="1" applyFont="1" applyFill="1" applyBorder="1">
      <alignment horizontal="center" vertical="center"/>
    </xf>
    <xf numFmtId="164" fontId="0" fillId="18" borderId="6" xfId="20" applyFont="1" applyFill="1" applyBorder="1">
      <alignment horizontal="center" vertical="center"/>
    </xf>
    <xf numFmtId="164" fontId="0" fillId="13" borderId="6" xfId="20" applyNumberFormat="1" applyFont="1" applyFill="1" applyBorder="1">
      <alignment horizontal="center" vertical="center"/>
    </xf>
    <xf numFmtId="164" fontId="20" fillId="0" borderId="6" xfId="20" applyFont="1" applyFill="1" applyBorder="1">
      <alignment horizontal="center" vertical="center"/>
    </xf>
    <xf numFmtId="0" fontId="0" fillId="0" borderId="6" xfId="0" applyBorder="1">
      <alignment vertical="center"/>
    </xf>
    <xf numFmtId="164" fontId="14" fillId="12" borderId="6" xfId="20" applyNumberFormat="1" applyFont="1" applyFill="1" applyBorder="1">
      <alignment horizontal="center" vertical="center"/>
    </xf>
    <xf numFmtId="164" fontId="14" fillId="18" borderId="6" xfId="20" applyFont="1" applyFill="1" applyBorder="1">
      <alignment horizontal="center" vertical="center"/>
    </xf>
    <xf numFmtId="164" fontId="0" fillId="19" borderId="6" xfId="20" applyFont="1" applyFill="1" applyBorder="1">
      <alignment horizontal="center" vertical="center"/>
    </xf>
    <xf numFmtId="0" fontId="14" fillId="19" borderId="6" xfId="0" applyFont="1" applyFill="1" applyBorder="1">
      <alignment vertical="center"/>
    </xf>
    <xf numFmtId="164" fontId="14" fillId="19" borderId="6" xfId="20" applyFont="1" applyFill="1" applyBorder="1">
      <alignment horizontal="center" vertical="center"/>
    </xf>
    <xf numFmtId="0" fontId="16" fillId="0" borderId="6" xfId="0" applyFont="1" applyBorder="1">
      <alignment vertical="center"/>
    </xf>
    <xf numFmtId="0" fontId="12" fillId="0" borderId="0" xfId="19" applyFill="1" applyAlignment="1">
      <alignment horizontal="center" vertical="center"/>
    </xf>
    <xf numFmtId="0" fontId="4" fillId="0" borderId="0" xfId="17" applyAlignment="1">
      <alignment horizontal="center" vertical="center"/>
    </xf>
    <xf numFmtId="166" fontId="11" fillId="0" borderId="0" xfId="18" applyNumberFormat="1" applyAlignment="1">
      <alignment horizontal="center" vertical="center"/>
    </xf>
    <xf numFmtId="0" fontId="8" fillId="5" borderId="0" xfId="5" applyFont="1" applyBorder="1" applyAlignment="1">
      <alignment horizontal="center" vertical="center"/>
    </xf>
    <xf numFmtId="0" fontId="8" fillId="4" borderId="0" xfId="4" applyFont="1" applyBorder="1" applyAlignment="1">
      <alignment horizontal="center" vertical="center"/>
    </xf>
    <xf numFmtId="0" fontId="4" fillId="0" borderId="0" xfId="17" applyAlignment="1">
      <alignment horizontal="center" vertical="center" wrapText="1"/>
    </xf>
    <xf numFmtId="0" fontId="3" fillId="2" borderId="4" xfId="7" applyBorder="1" applyAlignment="1">
      <alignment horizontal="left" vertical="center" wrapText="1"/>
    </xf>
    <xf numFmtId="0" fontId="3" fillId="2" borderId="0" xfId="7" applyBorder="1" applyAlignment="1">
      <alignment horizontal="left" vertical="center" wrapText="1"/>
    </xf>
    <xf numFmtId="0" fontId="7" fillId="2" borderId="0" xfId="9" applyAlignment="1">
      <alignment horizontal="center" vertical="center"/>
    </xf>
    <xf numFmtId="0" fontId="19" fillId="0" borderId="0" xfId="17" applyFont="1" applyAlignment="1">
      <alignment horizontal="center" vertical="center" wrapText="1"/>
    </xf>
    <xf numFmtId="0" fontId="3" fillId="2" borderId="3" xfId="22">
      <alignment horizontal="left" vertical="center" indent="1"/>
    </xf>
    <xf numFmtId="0" fontId="8" fillId="6" borderId="0" xfId="6" applyFont="1" applyBorder="1" applyAlignment="1">
      <alignment horizontal="center" vertical="center"/>
    </xf>
    <xf numFmtId="0" fontId="8" fillId="3" borderId="0" xfId="3" applyFont="1" applyBorder="1" applyAlignment="1">
      <alignment horizontal="center" vertical="center"/>
    </xf>
    <xf numFmtId="0" fontId="12" fillId="0" borderId="0" xfId="19" applyAlignment="1">
      <alignment horizontal="center" vertical="center"/>
    </xf>
  </cellXfs>
  <cellStyles count="23">
    <cellStyle name="Borde derecho" xfId="10" xr:uid="{00000000-0005-0000-0000-000000000000}"/>
    <cellStyle name="Celda vinculada" xfId="2" builtinId="24" customBuiltin="1"/>
    <cellStyle name="Days_On_Leave" xfId="9" xr:uid="{00000000-0005-0000-0000-000002000000}"/>
    <cellStyle name="Detalles de la tabla" xfId="11" xr:uid="{00000000-0005-0000-0000-000003000000}"/>
    <cellStyle name="Días" xfId="20" xr:uid="{00000000-0005-0000-0000-000004000000}"/>
    <cellStyle name="Días de la tabla" xfId="13" xr:uid="{00000000-0005-0000-0000-000005000000}"/>
    <cellStyle name="Encabezado 1" xfId="16" builtinId="16" customBuiltin="1"/>
    <cellStyle name="Encabezado 4" xfId="19" builtinId="19" customBuiltin="1"/>
    <cellStyle name="Encabezados de tabla" xfId="12" xr:uid="{00000000-0005-0000-0000-000008000000}"/>
    <cellStyle name="Énfasis1" xfId="3" builtinId="29" customBuiltin="1"/>
    <cellStyle name="Énfasis3" xfId="4" builtinId="37" customBuiltin="1"/>
    <cellStyle name="Énfasis4" xfId="5" builtinId="41" customBuiltin="1"/>
    <cellStyle name="Énfasis5" xfId="6" builtinId="45" customBuiltin="1"/>
    <cellStyle name="Fechas de la tabla" xfId="14" xr:uid="{00000000-0005-0000-0000-00000D000000}"/>
    <cellStyle name="Hipervínculo" xfId="15" builtinId="8" customBuiltin="1"/>
    <cellStyle name="Hipervínculo visitado" xfId="21" builtinId="9" customBuiltin="1"/>
    <cellStyle name="Meses" xfId="8" xr:uid="{00000000-0005-0000-0000-000010000000}"/>
    <cellStyle name="Normal" xfId="0" builtinId="0" customBuiltin="1"/>
    <cellStyle name="Selección" xfId="7" xr:uid="{00000000-0005-0000-0000-000012000000}"/>
    <cellStyle name="Título" xfId="1" builtinId="15" customBuiltin="1"/>
    <cellStyle name="Título 2" xfId="17" builtinId="17" customBuiltin="1"/>
    <cellStyle name="Título 3" xfId="18" builtinId="18" customBuiltin="1"/>
    <cellStyle name="Year_entry" xfId="22" xr:uid="{00000000-0005-0000-0000-000016000000}"/>
  </cellStyles>
  <dxfs count="154">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alignment horizontal="left" vertical="center" textRotation="0" wrapText="1" indent="1" justifyLastLine="0" shrinkToFit="0" readingOrder="0"/>
    </dxf>
    <dxf>
      <alignment horizontal="left" vertical="center" textRotation="0" wrapText="0" indent="1" justifyLastLine="0" shrinkToFit="0" readingOrder="0"/>
    </dxf>
    <dxf>
      <font>
        <strike val="0"/>
        <outline val="0"/>
        <shadow val="0"/>
        <u val="none"/>
        <vertAlign val="baseline"/>
        <sz val="10"/>
        <color theme="1"/>
        <name val="Trebuchet MS"/>
        <scheme val="minor"/>
      </font>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alignment horizontal="center" vertical="center" textRotation="0" wrapText="0" indent="0" justifyLastLine="0" shrinkToFit="0" readingOrder="0"/>
    </dxf>
    <dxf>
      <alignment horizontal="left" vertical="center" textRotation="0" wrapText="1"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1" indent="1" justifyLastLine="0" shrinkToFit="0" readingOrder="0"/>
    </dxf>
    <dxf>
      <font>
        <b val="0"/>
        <i val="0"/>
        <strike val="0"/>
        <condense val="0"/>
        <extend val="0"/>
        <outline val="0"/>
        <shadow val="0"/>
        <u val="none"/>
        <vertAlign val="baseline"/>
        <sz val="11"/>
        <color theme="1"/>
        <name val="Trebuchet MS"/>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ill>
        <patternFill>
          <bgColor theme="7"/>
        </patternFill>
      </fill>
    </dxf>
    <dxf>
      <fill>
        <patternFill>
          <bgColor theme="6"/>
        </patternFill>
      </fill>
    </dxf>
    <dxf>
      <fill>
        <patternFill>
          <bgColor theme="8"/>
        </patternFill>
      </fill>
    </dxf>
    <dxf>
      <font>
        <color theme="3" tint="-0.24994659260841701"/>
      </font>
      <fill>
        <patternFill>
          <bgColor theme="4"/>
        </patternFill>
      </fill>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color theme="2" tint="-0.24994659260841701"/>
      </font>
    </dxf>
    <dxf>
      <font>
        <color theme="2" tint="-0.24994659260841701"/>
      </font>
    </dxf>
    <dxf>
      <font>
        <color theme="0" tint="-0.14996795556505021"/>
      </font>
      <numFmt numFmtId="167" formatCode="[$-C0A]dddd\,\ mmmm\ d\,\ yyyy"/>
    </dxf>
    <dxf>
      <font>
        <b/>
        <i val="0"/>
        <color rgb="FF0070C0"/>
      </font>
    </dxf>
    <dxf>
      <font>
        <b/>
        <i val="0"/>
        <color rgb="FF0070C0"/>
      </font>
    </dxf>
    <dxf>
      <font>
        <b/>
        <i val="0"/>
        <color rgb="FF0070C0"/>
      </font>
    </dxf>
    <dxf>
      <font>
        <b/>
        <i val="0"/>
        <color rgb="FF0070C0"/>
      </font>
    </dxf>
    <dxf>
      <font>
        <color theme="2" tint="-0.24994659260841701"/>
      </font>
    </dxf>
    <dxf>
      <font>
        <color theme="2" tint="-0.24994659260841701"/>
      </font>
    </dxf>
    <dxf>
      <font>
        <color theme="0" tint="-0.14996795556505021"/>
      </font>
      <numFmt numFmtId="167" formatCode="[$-C0A]dddd\,\ mmmm\ d\,\ yyyy"/>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0" tint="-0.249977111117893"/>
        </bottom>
      </border>
    </dxf>
    <dxf>
      <font>
        <color theme="1"/>
      </font>
      <fill>
        <patternFill patternType="solid">
          <fgColor theme="0" tint="-0.249977111117893"/>
          <bgColor theme="0" tint="-0.249977111117893"/>
        </patternFill>
      </fill>
      <border>
        <left style="thin">
          <color theme="0" tint="-0.34998626667073579"/>
        </left>
        <right style="thin">
          <color theme="0" tint="-0.34998626667073579"/>
        </right>
        <top style="thin">
          <color theme="0" tint="-0.34998626667073579"/>
        </top>
      </border>
    </dxf>
    <dxf>
      <fill>
        <patternFill patternType="solid">
          <fgColor theme="0" tint="-0.14996795556505021"/>
          <bgColor theme="0" tint="-4.9989318521683403E-2"/>
        </patternFill>
      </fill>
      <border>
        <left style="thin">
          <color theme="0" tint="-0.249977111117893"/>
        </left>
        <right style="thin">
          <color theme="0" tint="-0.249977111117893"/>
        </right>
        <vertical style="thin">
          <color theme="1" tint="0.34998626667073579"/>
        </vertical>
      </border>
    </dxf>
    <dxf>
      <fill>
        <patternFill patternType="solid">
          <fgColor theme="0" tint="-0.14996795556505021"/>
          <bgColor theme="0" tint="-4.9989318521683403E-2"/>
        </patternFill>
      </fill>
      <border>
        <top style="thin">
          <color theme="0" tint="-0.249977111117893"/>
        </top>
        <bottom style="thin">
          <color theme="0" tint="-0.249977111117893"/>
        </bottom>
      </border>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left style="thin">
          <color theme="0" tint="-0.14996795556505021"/>
        </left>
        <right style="thin">
          <color theme="0" tint="-0.14996795556505021"/>
        </right>
        <vertical style="thin">
          <color theme="1" tint="0.34998626667073579"/>
        </vertical>
      </border>
    </dxf>
    <dxf>
      <font>
        <b val="0"/>
        <i val="0"/>
      </font>
    </dxf>
    <dxf>
      <fill>
        <patternFill>
          <bgColor theme="2"/>
        </patternFill>
      </fill>
    </dxf>
    <dxf>
      <font>
        <b/>
        <i val="0"/>
      </font>
    </dxf>
    <dxf>
      <font>
        <color theme="0"/>
      </font>
      <fill>
        <patternFill>
          <bgColor theme="3"/>
        </patternFill>
      </fill>
      <border>
        <right/>
        <vertical style="thin">
          <color theme="0"/>
        </vertical>
      </border>
    </dxf>
    <dxf>
      <font>
        <color theme="3"/>
      </font>
      <border diagonalUp="0" diagonalDown="0">
        <left style="thin">
          <color theme="0" tint="-0.24994659260841701"/>
        </left>
        <right style="thin">
          <color theme="0" tint="-0.24994659260841701"/>
        </right>
        <top style="thin">
          <color theme="0" tint="-0.24994659260841701"/>
        </top>
        <bottom style="thick">
          <color theme="3"/>
        </bottom>
        <vertical style="thin">
          <color theme="3" tint="0.39994506668294322"/>
        </vertical>
        <horizontal/>
      </border>
    </dxf>
  </dxfs>
  <tableStyles count="2" defaultTableStyle="Estilo de la tabla Registro de asistencia">
    <tableStyle name="Estilo de la tabla Registro de asistencia" pivot="0" count="5" xr9:uid="{00000000-0011-0000-FFFF-FFFF00000000}">
      <tableStyleElement type="wholeTable" dxfId="153"/>
      <tableStyleElement type="headerRow" dxfId="152"/>
      <tableStyleElement type="firstColumn" dxfId="151"/>
      <tableStyleElement type="firstRowStripe" dxfId="150"/>
      <tableStyleElement type="firstHeaderCell" dxfId="149"/>
    </tableStyle>
    <tableStyle name="Dejar el informe" table="0" count="13" xr9:uid="{00000000-0011-0000-FFFF-FFFF01000000}">
      <tableStyleElement type="wholeTable" dxfId="148"/>
      <tableStyleElement type="headerRow" dxfId="147"/>
      <tableStyleElement type="totalRow" dxfId="146"/>
      <tableStyleElement type="firstRowStripe" dxfId="145"/>
      <tableStyleElement type="firstColumnStripe" dxfId="144"/>
      <tableStyleElement type="firstSubtotalColumn" dxfId="143"/>
      <tableStyleElement type="firstSubtotalRow" dxfId="142"/>
      <tableStyleElement type="secondSubtotalRow" dxfId="141"/>
      <tableStyleElement type="firstRowSubheading" dxfId="140"/>
      <tableStyleElement type="secondRowSubheading" dxfId="139"/>
      <tableStyleElement type="thirdRowSubheading" dxfId="138"/>
      <tableStyleElement type="pageFieldLabels" dxfId="137"/>
      <tableStyleElement type="pageFieldValues" dxfId="136"/>
    </tableStyle>
  </tableStyles>
  <colors>
    <mruColors>
      <color rgb="FFFC0CB7"/>
      <color rgb="FFCD482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alendar%20Vie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 View"/>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ttendanceRecord" displayName="AttendanceRecord" ref="B5:AN17" totalsRowShown="0">
  <autoFilter ref="B5:AN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00000000-0010-0000-0000-000001000000}" name="Día de la semana o mes" dataDxfId="56"/>
    <tableColumn id="6" xr3:uid="{00000000-0010-0000-0000-000006000000}" name="Columna1" dataDxfId="55">
      <calculatedColumnFormula>IFERROR(IF(TEXT(DATE(Calendar_Year,ROW($A1),1),"ddd")=LEFT(C$5,2),DATE(Calendar_Year,ROW($A1),1),""),"")</calculatedColumnFormula>
    </tableColumn>
    <tableColumn id="7" xr3:uid="{00000000-0010-0000-0000-000007000000}" name="LU" dataDxfId="54">
      <calculatedColumnFormula>IFERROR(IF(TEXT(DATE(Calendar_Year,ROW($A1),1),"ddd")=LEFT(D$5,2),DATE(Calendar_Year,ROW($A1),1),IF(C6&gt;=1,C6+1,"")),"")</calculatedColumnFormula>
    </tableColumn>
    <tableColumn id="8" xr3:uid="{00000000-0010-0000-0000-000008000000}" name="MA" dataDxfId="53">
      <calculatedColumnFormula>IFERROR(IF(TEXT(DATE(Calendar_Year,ROW($A1),1),"ddd")=LEFT(E$5,2),DATE(Calendar_Year,ROW($A1),1),IF(D6&gt;=1,D6+1,"")),"")</calculatedColumnFormula>
    </tableColumn>
    <tableColumn id="9" xr3:uid="{00000000-0010-0000-0000-000009000000}" name="MI" dataDxfId="52">
      <calculatedColumnFormula>IFERROR(IF(TEXT(DATE(Calendar_Year,ROW($A1),1),"ddd")=LEFT(F$5,2),DATE(Calendar_Year,ROW($A1),1),IF(E6&gt;=1,E6+1,"")),"")</calculatedColumnFormula>
    </tableColumn>
    <tableColumn id="10" xr3:uid="{00000000-0010-0000-0000-00000A000000}" name="JU" dataDxfId="51">
      <calculatedColumnFormula>IFERROR(IF(TEXT(DATE(Calendar_Year,ROW($A1),1),"ddd")=LEFT(G$5,2),DATE(Calendar_Year,ROW($A1),1),IF(F6&gt;=1,F6+1,"")),"")</calculatedColumnFormula>
    </tableColumn>
    <tableColumn id="11" xr3:uid="{00000000-0010-0000-0000-00000B000000}" name="VI" dataDxfId="50">
      <calculatedColumnFormula>IFERROR(IF(TEXT(DATE(Calendar_Year,ROW($A1),1),"ddd")=LEFT(H$5,2),DATE(Calendar_Year,ROW($A1),1),IF(G6&gt;=1,G6+1,"")),"")</calculatedColumnFormula>
    </tableColumn>
    <tableColumn id="12" xr3:uid="{00000000-0010-0000-0000-00000C000000}" name="SÁ" dataDxfId="49">
      <calculatedColumnFormula>IFERROR(IF(TEXT(DATE(Calendar_Year,ROW($A1),1),"ddd")=LEFT(I$5,2),DATE(Calendar_Year,ROW($A1),1),IF(H6&gt;=1,H6+1,"")),"")</calculatedColumnFormula>
    </tableColumn>
    <tableColumn id="13" xr3:uid="{00000000-0010-0000-0000-00000D000000}" name="DO   " dataDxfId="48">
      <calculatedColumnFormula>IFERROR(IF(I6&gt;=1,I6+1,""),"")</calculatedColumnFormula>
    </tableColumn>
    <tableColumn id="14" xr3:uid="{00000000-0010-0000-0000-00000E000000}" name="LU      2" dataDxfId="47">
      <calculatedColumnFormula>IFERROR(IF(J6&gt;=1,J6+1,""),"")</calculatedColumnFormula>
    </tableColumn>
    <tableColumn id="15" xr3:uid="{00000000-0010-0000-0000-00000F000000}" name="MA " dataDxfId="46">
      <calculatedColumnFormula>IFERROR(IF(K6&gt;=1,K6+1,""),"")</calculatedColumnFormula>
    </tableColumn>
    <tableColumn id="16" xr3:uid="{00000000-0010-0000-0000-000010000000}" name="MI   " dataDxfId="45">
      <calculatedColumnFormula>IFERROR(IF(L6&gt;=1,L6+1,""),"")</calculatedColumnFormula>
    </tableColumn>
    <tableColumn id="17" xr3:uid="{00000000-0010-0000-0000-000011000000}" name="JU " dataDxfId="44">
      <calculatedColumnFormula>IFERROR(IF(M6&gt;=1,M6+1,""),"")</calculatedColumnFormula>
    </tableColumn>
    <tableColumn id="18" xr3:uid="{00000000-0010-0000-0000-000012000000}" name="VI   " dataDxfId="43">
      <calculatedColumnFormula>IFERROR(IF(N6&gt;=1,N6+1,""),"")</calculatedColumnFormula>
    </tableColumn>
    <tableColumn id="19" xr3:uid="{00000000-0010-0000-0000-000013000000}" name="SÁ  " dataDxfId="42">
      <calculatedColumnFormula>IFERROR(IF(O6&gt;=1,O6+1,""),"")</calculatedColumnFormula>
    </tableColumn>
    <tableColumn id="20" xr3:uid="{00000000-0010-0000-0000-000014000000}" name="DO   2" dataDxfId="41">
      <calculatedColumnFormula>IFERROR(IF(P6&gt;=1,P6+1,""),"")</calculatedColumnFormula>
    </tableColumn>
    <tableColumn id="21" xr3:uid="{00000000-0010-0000-0000-000015000000}" name="LU       2" dataDxfId="40">
      <calculatedColumnFormula>IFERROR(IF(Q6&gt;=1,Q6+1,""),"")</calculatedColumnFormula>
    </tableColumn>
    <tableColumn id="22" xr3:uid="{00000000-0010-0000-0000-000016000000}" name="MA    " dataDxfId="39">
      <calculatedColumnFormula>IFERROR(IF(R6&gt;=1,R6+1,""),"")</calculatedColumnFormula>
    </tableColumn>
    <tableColumn id="23" xr3:uid="{00000000-0010-0000-0000-000017000000}" name="MI  " dataDxfId="38">
      <calculatedColumnFormula>IFERROR(IF(S6&gt;=1,S6+1,""),"")</calculatedColumnFormula>
    </tableColumn>
    <tableColumn id="24" xr3:uid="{00000000-0010-0000-0000-000018000000}" name="JU      2" dataDxfId="37">
      <calculatedColumnFormula>IFERROR(IF(T6&gt;=1,T6+1,""),"")</calculatedColumnFormula>
    </tableColumn>
    <tableColumn id="25" xr3:uid="{00000000-0010-0000-0000-000019000000}" name="VI       2" dataDxfId="36">
      <calculatedColumnFormula>IFERROR(IF(U6&gt;=1,U6+1,""),"")</calculatedColumnFormula>
    </tableColumn>
    <tableColumn id="26" xr3:uid="{00000000-0010-0000-0000-00001A000000}" name="SÁ    " dataDxfId="35">
      <calculatedColumnFormula>IFERROR(IF(V6&gt;=1,V6+1,""),"")</calculatedColumnFormula>
    </tableColumn>
    <tableColumn id="27" xr3:uid="{00000000-0010-0000-0000-00001B000000}" name="DO     " dataDxfId="34">
      <calculatedColumnFormula>IFERROR(IF(W6&gt;=1,W6+1,""),"")</calculatedColumnFormula>
    </tableColumn>
    <tableColumn id="28" xr3:uid="{00000000-0010-0000-0000-00001C000000}" name="LU " dataDxfId="33">
      <calculatedColumnFormula>IFERROR(IF(X6&gt;=1,X6+1,""),"")</calculatedColumnFormula>
    </tableColumn>
    <tableColumn id="29" xr3:uid="{00000000-0010-0000-0000-00001D000000}" name="MA     " dataDxfId="32">
      <calculatedColumnFormula>IFERROR(IF(Y6&gt;=1,Y6+1,""),"")</calculatedColumnFormula>
    </tableColumn>
    <tableColumn id="30" xr3:uid="{00000000-0010-0000-0000-00001E000000}" name="MI     " dataDxfId="31">
      <calculatedColumnFormula>IFERROR(IF(Z6&gt;=1,Z6+1,""),"")</calculatedColumnFormula>
    </tableColumn>
    <tableColumn id="31" xr3:uid="{00000000-0010-0000-0000-00001F000000}" name="JU       3" dataDxfId="30">
      <calculatedColumnFormula>IFERROR(IF(AA6&gt;=1,AA6+1,""),"")</calculatedColumnFormula>
    </tableColumn>
    <tableColumn id="32" xr3:uid="{00000000-0010-0000-0000-000020000000}" name="VI  " dataDxfId="29">
      <calculatedColumnFormula>IFERROR(IF(AB6&gt;=1,AB6+1,""),"")</calculatedColumnFormula>
    </tableColumn>
    <tableColumn id="33" xr3:uid="{00000000-0010-0000-0000-000021000000}" name="SÁ    2" dataDxfId="28">
      <calculatedColumnFormula>IFERROR(IF(AC6&gt;=1,AC6+1,""),"")</calculatedColumnFormula>
    </tableColumn>
    <tableColumn id="34" xr3:uid="{00000000-0010-0000-0000-000022000000}" name="DO     2" dataDxfId="27">
      <calculatedColumnFormula>IFERROR(IF(AD6&gt;=1,AD6+1,""),"")</calculatedColumnFormula>
    </tableColumn>
    <tableColumn id="35" xr3:uid="{00000000-0010-0000-0000-000023000000}" name="LU     3" dataDxfId="26">
      <calculatedColumnFormula>IFERROR(IF(AE6&gt;=1,AE6+1,""),"")</calculatedColumnFormula>
    </tableColumn>
    <tableColumn id="36" xr3:uid="{00000000-0010-0000-0000-000024000000}" name="MA     2" dataDxfId="25">
      <calculatedColumnFormula>IFERROR(IF(AF6&gt;=1,AF6+1,""),"")</calculatedColumnFormula>
    </tableColumn>
    <tableColumn id="37" xr3:uid="{00000000-0010-0000-0000-000025000000}" name="MI " dataDxfId="24">
      <calculatedColumnFormula>IFERROR(IF(AG6&gt;=1,AG6+1,""),"")</calculatedColumnFormula>
    </tableColumn>
    <tableColumn id="38" xr3:uid="{00000000-0010-0000-0000-000026000000}" name="JU      22" dataDxfId="23">
      <calculatedColumnFormula>IFERROR(IF(AH6&gt;=1,AH6+1,""),"")</calculatedColumnFormula>
    </tableColumn>
    <tableColumn id="39" xr3:uid="{00000000-0010-0000-0000-000027000000}" name="VIE " dataDxfId="22">
      <calculatedColumnFormula>IFERROR(IF(AI6&gt;=1,AI6+1,""),"")</calculatedColumnFormula>
    </tableColumn>
    <tableColumn id="40" xr3:uid="{00000000-0010-0000-0000-000028000000}" name="SÁ        2" dataDxfId="21">
      <calculatedColumnFormula>IFERROR(IF(AJ6&gt;=1,AJ6+1,""),"")</calculatedColumnFormula>
    </tableColumn>
    <tableColumn id="41" xr3:uid="{00000000-0010-0000-0000-000029000000}" name="DO  " dataDxfId="20">
      <calculatedColumnFormula>IFERROR(IF(AND(AK6&gt;=1,AK6+1&lt;=DATE(Calendar_Year,ROW($A1)+1,0)),AK6+1,""),"")</calculatedColumnFormula>
    </tableColumn>
    <tableColumn id="42" xr3:uid="{00000000-0010-0000-0000-00002A000000}" name="LU      22" dataDxfId="19">
      <calculatedColumnFormula>IFERROR(IF(AND(AL6&gt;=1,AL6+1&lt;=DATE(Calendar_Year,ROW($A1)+1,0)),AL6+1,""),"")</calculatedColumnFormula>
    </tableColumn>
    <tableColumn id="2" xr3:uid="{CF4A1E62-46B7-4A9D-87AF-F9E222354F51}" name="MA2" dataDxfId="18" dataCellStyle="Días"/>
  </tableColumns>
  <tableStyleInfo name="Estilo de la tabla Registro de asistencia" showFirstColumn="0" showLastColumn="0" showRowStripes="1" showColumnStripes="0"/>
  <extLst>
    <ext xmlns:x14="http://schemas.microsoft.com/office/spreadsheetml/2009/9/main" uri="{504A1905-F514-4f6f-8877-14C23A59335A}">
      <x14:table altTextSummary="En esta tabla, se crea un esquema del registro de asistencia de un empleado. La columna B tiene el mes de cada año, la fila correspondiente a ese mes muestra las ausencias para cada día del m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eaveTracker" displayName="LeaveTracker" ref="B3:F33">
  <autoFilter ref="B3:F33" xr:uid="{00000000-0009-0000-0100-000001000000}">
    <filterColumn colId="0">
      <filters>
        <dateGroupItem year="2020" dateTimeGrouping="year"/>
      </filters>
    </filterColumn>
    <filterColumn colId="2">
      <filters>
        <dateGroupItem year="2020" dateTimeGrouping="year"/>
      </filters>
    </filterColumn>
  </autoFilter>
  <tableColumns count="5">
    <tableColumn id="1" xr3:uid="{00000000-0010-0000-0100-000001000000}" name="Nombre del empleado" totalsRowLabel="Total" dataDxfId="17" dataCellStyle="Detalles de la tabla"/>
    <tableColumn id="2" xr3:uid="{00000000-0010-0000-0100-000002000000}" name="Fecha de inicio" dataDxfId="16" dataCellStyle="Fechas de la tabla"/>
    <tableColumn id="3" xr3:uid="{00000000-0010-0000-0100-000003000000}" name="Fecha de finalización" dataDxfId="15" dataCellStyle="Fechas de la tabla"/>
    <tableColumn id="4" xr3:uid="{00000000-0010-0000-0100-000004000000}" name="Tipo de baja" dataDxfId="14" dataCellStyle="Detalles de la tabla"/>
    <tableColumn id="5" xr3:uid="{00000000-0010-0000-0100-000005000000}" name="Días" totalsRowFunction="sum" dataDxfId="13" dataCellStyle="Días de la tabla">
      <calculatedColumnFormula>NETWORKDAYS(LeaveTracker[[#This Row],[Fecha de inicio]],LeaveTracker[[#This Row],[Fecha de finalización]],lstHolidays)</calculatedColumnFormula>
    </tableColumn>
  </tableColumns>
  <tableStyleInfo name="Estilo de la tabla Registro de asistencia" showFirstColumn="1" showLastColumn="0" showRowStripes="1" showColumnStripes="0"/>
  <extLst>
    <ext xmlns:x14="http://schemas.microsoft.com/office/spreadsheetml/2009/9/main" uri="{504A1905-F514-4f6f-8877-14C23A59335A}">
      <x14:table altTextSummary="Registre bajas de empleado en esta tabla. Agregue la fecha de inicio, la fecha de finalización, el tipo de baja y el número de dí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mpleados" displayName="Empleados" ref="B3:B8" totalsRowShown="0" dataDxfId="12" dataCellStyle="Detalles de la tabla">
  <sortState xmlns:xlrd2="http://schemas.microsoft.com/office/spreadsheetml/2017/richdata2" ref="B3:B25">
    <sortCondition ref="B2:B25"/>
  </sortState>
  <tableColumns count="1">
    <tableColumn id="1" xr3:uid="{00000000-0010-0000-0200-000001000000}" name="Nombres de los empleados" dataDxfId="11" dataCellStyle="Detalles de la tabla"/>
  </tableColumns>
  <tableStyleInfo name="Estilo de la tabla Registro de asistencia" showFirstColumn="0" showLastColumn="0" showRowStripes="1" showColumnStripes="0"/>
  <extLst>
    <ext xmlns:x14="http://schemas.microsoft.com/office/spreadsheetml/2009/9/main" uri="{504A1905-F514-4f6f-8877-14C23A59335A}">
      <x14:table altTextSummary="Lista de nombres de los empleado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iposDeBaja" displayName="TiposDeBaja" ref="B3:B7" totalsRowShown="0" dataDxfId="10" dataCellStyle="Detalles de la tabla">
  <tableColumns count="1">
    <tableColumn id="1" xr3:uid="{00000000-0010-0000-0300-000001000000}" name="Lista de tipos de baja" dataDxfId="9" dataCellStyle="Detalles de la tabla"/>
  </tableColumns>
  <tableStyleInfo name="Estilo de la tabla Registro de asistencia" showFirstColumn="0" showLastColumn="0" showRowStripes="1" showColumnStripes="0"/>
  <extLst>
    <ext xmlns:x14="http://schemas.microsoft.com/office/spreadsheetml/2009/9/main" uri="{504A1905-F514-4f6f-8877-14C23A59335A}">
      <x14:table altTextSummary="Lista de tipos de bajas: bajas por enfermedad, vacaciones, permisos por defunción y otro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DíasFestivosDeLaEmpresa" displayName="DíasFestivosDeLaEmpresa" ref="B3:C14" totalsRowShown="0" dataDxfId="8">
  <tableColumns count="2">
    <tableColumn id="1" xr3:uid="{00000000-0010-0000-0400-000001000000}" name="Días festivos de la empresa" dataDxfId="7" dataCellStyle="Fechas de la tabla"/>
    <tableColumn id="2" xr3:uid="{00000000-0010-0000-0400-000002000000}" name="Descripción" dataDxfId="6" dataCellStyle="Detalles de la tabla"/>
  </tableColumns>
  <tableStyleInfo name="Estilo de la tabla Registro de asistencia" showFirstColumn="0" showLastColumn="0" showRowStripes="1" showColumnStripes="0"/>
  <extLst>
    <ext xmlns:x14="http://schemas.microsoft.com/office/spreadsheetml/2009/9/main" uri="{504A1905-F514-4f6f-8877-14C23A59335A}">
      <x14:table altTextSummary="Lista de días festivos de la empresa con descripción"/>
    </ext>
  </extLst>
</table>
</file>

<file path=xl/theme/theme1.xml><?xml version="1.0" encoding="utf-8"?>
<a:theme xmlns:a="http://schemas.openxmlformats.org/drawingml/2006/main" name="Employee Attendance Tracker">
  <a:themeElements>
    <a:clrScheme name="Custom 3">
      <a:dk1>
        <a:sysClr val="windowText" lastClr="000000"/>
      </a:dk1>
      <a:lt1>
        <a:sysClr val="window" lastClr="FFFFFF"/>
      </a:lt1>
      <a:dk2>
        <a:srgbClr val="36384E"/>
      </a:dk2>
      <a:lt2>
        <a:srgbClr val="E6E6E6"/>
      </a:lt2>
      <a:accent1>
        <a:srgbClr val="8BBEDD"/>
      </a:accent1>
      <a:accent2>
        <a:srgbClr val="53B9B4"/>
      </a:accent2>
      <a:accent3>
        <a:srgbClr val="9FD179"/>
      </a:accent3>
      <a:accent4>
        <a:srgbClr val="F6E166"/>
      </a:accent4>
      <a:accent5>
        <a:srgbClr val="F9A755"/>
      </a:accent5>
      <a:accent6>
        <a:srgbClr val="ED7669"/>
      </a:accent6>
      <a:hlink>
        <a:srgbClr val="0000FF"/>
      </a:hlink>
      <a:folHlink>
        <a:srgbClr val="800080"/>
      </a:folHlink>
    </a:clrScheme>
    <a:fontScheme name="67 employee attendance tracker">
      <a:majorFont>
        <a:latin typeface="Bookman Old Style"/>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pageSetUpPr fitToPage="1"/>
  </sheetPr>
  <dimension ref="A1:AO23"/>
  <sheetViews>
    <sheetView showGridLines="0" tabSelected="1" zoomScale="85" zoomScaleNormal="85" workbookViewId="0">
      <selection activeCell="AQ15" sqref="AQ15"/>
    </sheetView>
  </sheetViews>
  <sheetFormatPr baseColWidth="10" defaultColWidth="9" defaultRowHeight="16.5" x14ac:dyDescent="0.3"/>
  <cols>
    <col min="1" max="1" width="2.625" customWidth="1"/>
    <col min="2" max="2" width="22.375" customWidth="1"/>
    <col min="3" max="3" width="0.5" customWidth="1"/>
    <col min="4" max="39" width="4.625" customWidth="1"/>
    <col min="40" max="40" width="4.375" customWidth="1"/>
    <col min="41" max="41" width="38.25" customWidth="1"/>
  </cols>
  <sheetData>
    <row r="1" spans="1:41" ht="24" customHeight="1" x14ac:dyDescent="0.3">
      <c r="A1" s="11"/>
      <c r="B1" s="30" t="s">
        <v>87</v>
      </c>
    </row>
    <row r="2" spans="1:41" ht="18.75" customHeight="1" thickBot="1" x14ac:dyDescent="0.3">
      <c r="B2" s="20" t="s">
        <v>70</v>
      </c>
      <c r="C2" s="77" t="s">
        <v>93</v>
      </c>
      <c r="D2" s="78"/>
      <c r="E2" s="78"/>
      <c r="F2" s="78"/>
      <c r="G2" s="78"/>
      <c r="H2" s="78"/>
      <c r="I2" s="78"/>
      <c r="J2" s="78"/>
      <c r="K2" s="78"/>
      <c r="L2" s="78"/>
      <c r="M2" s="78"/>
      <c r="U2" s="6"/>
      <c r="V2" s="6"/>
      <c r="W2" s="6"/>
      <c r="X2" s="6"/>
      <c r="Y2" s="6"/>
      <c r="Z2" s="6"/>
      <c r="AA2" s="6"/>
      <c r="AB2" s="6"/>
      <c r="AC2" s="1"/>
    </row>
    <row r="3" spans="1:41" ht="12.75" customHeight="1" thickTop="1" thickBot="1" x14ac:dyDescent="0.3">
      <c r="B3" s="13" t="s">
        <v>71</v>
      </c>
      <c r="C3" s="81">
        <f ca="1">YEAR(TODAY())</f>
        <v>2022</v>
      </c>
      <c r="D3" s="81"/>
      <c r="E3" s="81"/>
      <c r="F3" s="81"/>
      <c r="G3" s="81"/>
      <c r="H3" s="81"/>
      <c r="I3" s="81"/>
      <c r="J3" s="10"/>
      <c r="U3" s="6"/>
      <c r="V3" s="6"/>
      <c r="W3" s="6"/>
      <c r="X3" s="6"/>
      <c r="Y3" s="6"/>
      <c r="Z3" s="6"/>
      <c r="AA3" s="6"/>
      <c r="AB3" s="6"/>
      <c r="AC3" s="1"/>
    </row>
    <row r="4" spans="1:41" ht="9" customHeight="1" thickTop="1" x14ac:dyDescent="0.3">
      <c r="B4" s="6"/>
      <c r="C4" s="6"/>
      <c r="D4" s="6"/>
      <c r="E4" s="6"/>
      <c r="F4" s="6"/>
      <c r="G4" s="6"/>
      <c r="H4" s="6"/>
      <c r="I4" s="6"/>
      <c r="J4" s="6"/>
      <c r="K4" s="6"/>
      <c r="L4" s="6"/>
      <c r="M4" s="6"/>
      <c r="N4" s="6"/>
      <c r="O4" s="6"/>
      <c r="P4" s="6"/>
      <c r="Q4" s="6"/>
      <c r="R4" s="6"/>
      <c r="S4" s="6"/>
      <c r="T4" s="6"/>
      <c r="U4" s="6"/>
      <c r="V4" s="6"/>
      <c r="W4" s="6"/>
      <c r="X4" s="6"/>
      <c r="Y4" s="6"/>
      <c r="Z4" s="6"/>
      <c r="AA4" s="6"/>
      <c r="AB4" s="6"/>
      <c r="AC4" s="1"/>
      <c r="AD4" s="1"/>
      <c r="AE4" s="1"/>
      <c r="AF4" s="1"/>
      <c r="AG4" s="1"/>
      <c r="AH4" s="1"/>
      <c r="AI4" s="1"/>
      <c r="AJ4" s="1"/>
      <c r="AK4" s="1"/>
      <c r="AL4" s="1"/>
      <c r="AM4" s="1"/>
    </row>
    <row r="5" spans="1:41" x14ac:dyDescent="0.3">
      <c r="B5" t="s">
        <v>0</v>
      </c>
      <c r="C5" t="s">
        <v>72</v>
      </c>
      <c r="D5" t="s">
        <v>34</v>
      </c>
      <c r="E5" t="s">
        <v>35</v>
      </c>
      <c r="F5" t="s">
        <v>36</v>
      </c>
      <c r="G5" t="s">
        <v>53</v>
      </c>
      <c r="H5" t="s">
        <v>57</v>
      </c>
      <c r="I5" t="s">
        <v>63</v>
      </c>
      <c r="J5" t="s">
        <v>41</v>
      </c>
      <c r="K5" t="s">
        <v>49</v>
      </c>
      <c r="L5" s="21" t="s">
        <v>47</v>
      </c>
      <c r="M5" t="s">
        <v>37</v>
      </c>
      <c r="N5" t="s">
        <v>54</v>
      </c>
      <c r="O5" t="s">
        <v>58</v>
      </c>
      <c r="P5" t="s">
        <v>64</v>
      </c>
      <c r="Q5" t="s">
        <v>42</v>
      </c>
      <c r="R5" t="s">
        <v>60</v>
      </c>
      <c r="S5" s="21" t="s">
        <v>46</v>
      </c>
      <c r="T5" t="s">
        <v>39</v>
      </c>
      <c r="U5" t="s">
        <v>55</v>
      </c>
      <c r="V5" t="s">
        <v>59</v>
      </c>
      <c r="W5" t="s">
        <v>65</v>
      </c>
      <c r="X5" t="s">
        <v>43</v>
      </c>
      <c r="Y5" t="s">
        <v>50</v>
      </c>
      <c r="Z5" s="21" t="s">
        <v>48</v>
      </c>
      <c r="AA5" t="s">
        <v>38</v>
      </c>
      <c r="AB5" t="s">
        <v>62</v>
      </c>
      <c r="AC5" t="s">
        <v>61</v>
      </c>
      <c r="AD5" t="s">
        <v>66</v>
      </c>
      <c r="AE5" t="s">
        <v>44</v>
      </c>
      <c r="AF5" t="s">
        <v>51</v>
      </c>
      <c r="AG5" t="s">
        <v>68</v>
      </c>
      <c r="AH5" t="s">
        <v>40</v>
      </c>
      <c r="AI5" t="s">
        <v>56</v>
      </c>
      <c r="AJ5" t="s">
        <v>33</v>
      </c>
      <c r="AK5" t="s">
        <v>67</v>
      </c>
      <c r="AL5" t="s">
        <v>45</v>
      </c>
      <c r="AM5" t="s">
        <v>52</v>
      </c>
      <c r="AN5" s="12" t="s">
        <v>92</v>
      </c>
    </row>
    <row r="6" spans="1:41" ht="30.75" customHeight="1" x14ac:dyDescent="0.3">
      <c r="B6" s="33" t="s">
        <v>1</v>
      </c>
      <c r="C6" s="34" t="str">
        <f t="shared" ref="C6:C7" ca="1" si="0">IFERROR(IF(TEXT(DATE(Calendar_Year,ROW($A1),1),"ddd")=LEFT(C$5,2),DATE(Calendar_Year,ROW($A1),1),""),"")</f>
        <v/>
      </c>
      <c r="D6" s="34" t="str">
        <f t="shared" ref="D6:E6" ca="1" si="1">IFERROR(IF(TEXT(DATE(Calendar_Year,ROW($A1),1),"ddd")=LEFT(D$5,2),DATE(Calendar_Year,ROW($A1),1),IF(C6&gt;=1,C6+1,"")),"")</f>
        <v/>
      </c>
      <c r="E6" s="34" t="str">
        <f t="shared" ca="1" si="1"/>
        <v/>
      </c>
      <c r="F6" s="34"/>
      <c r="G6" s="34"/>
      <c r="H6" s="34"/>
      <c r="I6" s="34">
        <v>1</v>
      </c>
      <c r="J6" s="34">
        <v>2</v>
      </c>
      <c r="K6" s="34">
        <v>3</v>
      </c>
      <c r="L6" s="35">
        <f t="shared" ref="L6:L17" si="2">IFERROR(IF(K6&gt;=1,K6+1,""),"")</f>
        <v>4</v>
      </c>
      <c r="M6" s="34">
        <f t="shared" ref="M6:M17" si="3">IFERROR(IF(L6&gt;=1,L6+1,""),"")</f>
        <v>5</v>
      </c>
      <c r="N6" s="34">
        <f t="shared" ref="N6:N17" si="4">IFERROR(IF(M6&gt;=1,M6+1,""),"")</f>
        <v>6</v>
      </c>
      <c r="O6" s="34">
        <f t="shared" ref="O6:O17" si="5">IFERROR(IF(N6&gt;=1,N6+1,""),"")</f>
        <v>7</v>
      </c>
      <c r="P6" s="34">
        <f t="shared" ref="P6:P17" si="6">IFERROR(IF(O6&gt;=1,O6+1,""),"")</f>
        <v>8</v>
      </c>
      <c r="Q6" s="34">
        <f t="shared" ref="Q6:Q17" si="7">IFERROR(IF(P6&gt;=1,P6+1,""),"")</f>
        <v>9</v>
      </c>
      <c r="R6" s="36">
        <f t="shared" ref="R6:R17" si="8">IFERROR(IF(Q6&gt;=1,Q6+1,""),"")</f>
        <v>10</v>
      </c>
      <c r="S6" s="37">
        <f t="shared" ref="S6:S17" si="9">IFERROR(IF(R6&gt;=1,R6+1,""),"")</f>
        <v>11</v>
      </c>
      <c r="T6" s="37">
        <f t="shared" ref="T6:T17" si="10">IFERROR(IF(S6&gt;=1,S6+1,""),"")</f>
        <v>12</v>
      </c>
      <c r="U6" s="37">
        <f t="shared" ref="U6:U17" si="11">IFERROR(IF(T6&gt;=1,T6+1,""),"")</f>
        <v>13</v>
      </c>
      <c r="V6" s="37">
        <f t="shared" ref="V6:V17" si="12">IFERROR(IF(U6&gt;=1,U6+1,""),"")</f>
        <v>14</v>
      </c>
      <c r="W6" s="34">
        <f t="shared" ref="W6:W17" si="13">IFERROR(IF(V6&gt;=1,V6+1,""),"")</f>
        <v>15</v>
      </c>
      <c r="X6" s="34">
        <f t="shared" ref="X6:X17" si="14">IFERROR(IF(W6&gt;=1,W6+1,""),"")</f>
        <v>16</v>
      </c>
      <c r="Y6" s="37">
        <f t="shared" ref="Y6:Y17" si="15">IFERROR(IF(X6&gt;=1,X6+1,""),"")</f>
        <v>17</v>
      </c>
      <c r="Z6" s="37">
        <f t="shared" ref="Z6:Z17" si="16">IFERROR(IF(Y6&gt;=1,Y6+1,""),"")</f>
        <v>18</v>
      </c>
      <c r="AA6" s="37">
        <f t="shared" ref="AA6:AA17" si="17">IFERROR(IF(Z6&gt;=1,Z6+1,""),"")</f>
        <v>19</v>
      </c>
      <c r="AB6" s="37">
        <f t="shared" ref="AB6:AB17" si="18">IFERROR(IF(AA6&gt;=1,AA6+1,""),"")</f>
        <v>20</v>
      </c>
      <c r="AC6" s="37">
        <f t="shared" ref="AC6:AC17" si="19">IFERROR(IF(AB6&gt;=1,AB6+1,""),"")</f>
        <v>21</v>
      </c>
      <c r="AD6" s="34">
        <f t="shared" ref="AD6:AD17" si="20">IFERROR(IF(AC6&gt;=1,AC6+1,""),"")</f>
        <v>22</v>
      </c>
      <c r="AE6" s="38">
        <f t="shared" ref="AE6:AE17" si="21">IFERROR(IF(AD6&gt;=1,AD6+1,""),"")</f>
        <v>23</v>
      </c>
      <c r="AF6" s="37">
        <f t="shared" ref="AF6:AF17" si="22">IFERROR(IF(AE6&gt;=1,AE6+1,""),"")</f>
        <v>24</v>
      </c>
      <c r="AG6" s="37">
        <f t="shared" ref="AG6" si="23">IFERROR(IF(AF6&gt;=1,AF6+1,""),"")</f>
        <v>25</v>
      </c>
      <c r="AH6" s="37">
        <f t="shared" ref="AH6:AH17" si="24">IFERROR(IF(AG6&gt;=1,AG6+1,""),"")</f>
        <v>26</v>
      </c>
      <c r="AI6" s="37">
        <f t="shared" ref="AI6:AI17" si="25">IFERROR(IF(AH6&gt;=1,AH6+1,""),"")</f>
        <v>27</v>
      </c>
      <c r="AJ6" s="37">
        <f t="shared" ref="AJ6:AJ16" si="26">IFERROR(IF(AI6&gt;=1,AI6+1,""),"")</f>
        <v>28</v>
      </c>
      <c r="AK6" s="34">
        <f t="shared" ref="AK6" si="27">IFERROR(IF(AJ6&gt;=1,AJ6+1,""),"")</f>
        <v>29</v>
      </c>
      <c r="AL6" s="34">
        <f t="shared" ref="AL6" si="28">IFERROR(IF(AK6&gt;=1,AK6+1,""),"")</f>
        <v>30</v>
      </c>
      <c r="AM6" s="34">
        <v>31</v>
      </c>
      <c r="AN6" s="34"/>
      <c r="AO6" s="50" t="s">
        <v>91</v>
      </c>
    </row>
    <row r="7" spans="1:41" ht="30.75" customHeight="1" x14ac:dyDescent="0.3">
      <c r="B7" s="33" t="s">
        <v>2</v>
      </c>
      <c r="C7" s="34" t="str">
        <f t="shared" ca="1" si="0"/>
        <v/>
      </c>
      <c r="D7" s="60">
        <v>31</v>
      </c>
      <c r="E7" s="60">
        <v>1</v>
      </c>
      <c r="F7" s="60">
        <v>2</v>
      </c>
      <c r="G7" s="60">
        <f t="shared" ref="G7:J8" ca="1" si="29">IFERROR(IF(TEXT(DATE(Calendar_Year,ROW($A2),1),"ddd")=LEFT(F$5,2),DATE(Calendar_Year,ROW($A2),1),IF(F7&gt;=1,F7+1,"")),"")</f>
        <v>3</v>
      </c>
      <c r="H7" s="60">
        <f t="shared" ca="1" si="29"/>
        <v>4</v>
      </c>
      <c r="I7" s="34">
        <f t="shared" ca="1" si="29"/>
        <v>5</v>
      </c>
      <c r="J7" s="34">
        <f t="shared" ca="1" si="29"/>
        <v>6</v>
      </c>
      <c r="K7" s="40">
        <f t="shared" ref="K7:AE7" ca="1" si="30">IFERROR(IF(J7&gt;=1,J7+1,""),"")</f>
        <v>7</v>
      </c>
      <c r="L7" s="40">
        <f t="shared" ca="1" si="30"/>
        <v>8</v>
      </c>
      <c r="M7" s="39">
        <f t="shared" ca="1" si="30"/>
        <v>9</v>
      </c>
      <c r="N7" s="39">
        <f t="shared" ca="1" si="30"/>
        <v>10</v>
      </c>
      <c r="O7" s="39">
        <f t="shared" ca="1" si="30"/>
        <v>11</v>
      </c>
      <c r="P7" s="34">
        <f t="shared" ca="1" si="30"/>
        <v>12</v>
      </c>
      <c r="Q7" s="34">
        <f t="shared" ca="1" si="30"/>
        <v>13</v>
      </c>
      <c r="R7" s="39">
        <f t="shared" ca="1" si="30"/>
        <v>14</v>
      </c>
      <c r="S7" s="39">
        <f t="shared" ca="1" si="30"/>
        <v>15</v>
      </c>
      <c r="T7" s="39">
        <f t="shared" ca="1" si="30"/>
        <v>16</v>
      </c>
      <c r="U7" s="39">
        <f t="shared" ca="1" si="30"/>
        <v>17</v>
      </c>
      <c r="V7" s="39">
        <f t="shared" ca="1" si="30"/>
        <v>18</v>
      </c>
      <c r="W7" s="34">
        <f t="shared" ca="1" si="30"/>
        <v>19</v>
      </c>
      <c r="X7" s="34">
        <f t="shared" ca="1" si="30"/>
        <v>20</v>
      </c>
      <c r="Y7" s="39">
        <f t="shared" ca="1" si="30"/>
        <v>21</v>
      </c>
      <c r="Z7" s="39">
        <f t="shared" ca="1" si="30"/>
        <v>22</v>
      </c>
      <c r="AA7" s="39">
        <f t="shared" ca="1" si="30"/>
        <v>23</v>
      </c>
      <c r="AB7" s="39">
        <f t="shared" ca="1" si="30"/>
        <v>24</v>
      </c>
      <c r="AC7" s="39">
        <f t="shared" ca="1" si="30"/>
        <v>25</v>
      </c>
      <c r="AD7" s="34">
        <f t="shared" ca="1" si="30"/>
        <v>26</v>
      </c>
      <c r="AE7" s="34">
        <f t="shared" ca="1" si="30"/>
        <v>27</v>
      </c>
      <c r="AF7" s="39">
        <f t="shared" ca="1" si="22"/>
        <v>28</v>
      </c>
      <c r="AG7" s="34"/>
      <c r="AH7" s="34" t="str">
        <f t="shared" si="24"/>
        <v/>
      </c>
      <c r="AI7" s="34" t="str">
        <f t="shared" si="25"/>
        <v/>
      </c>
      <c r="AJ7" s="34" t="str">
        <f t="shared" si="26"/>
        <v/>
      </c>
      <c r="AK7" s="34" t="str">
        <f t="shared" ref="AK7:AK17" si="31">IFERROR(IF(AJ7&gt;=1,AJ7+1,""),"")</f>
        <v/>
      </c>
      <c r="AL7" s="34"/>
      <c r="AM7" s="34"/>
      <c r="AN7" s="34"/>
      <c r="AO7" s="51" t="s">
        <v>100</v>
      </c>
    </row>
    <row r="8" spans="1:41" ht="30.75" customHeight="1" x14ac:dyDescent="0.3">
      <c r="A8" s="14"/>
      <c r="B8" s="33" t="s">
        <v>3</v>
      </c>
      <c r="C8" s="34">
        <v>1</v>
      </c>
      <c r="D8" s="59"/>
      <c r="E8" s="60">
        <v>1</v>
      </c>
      <c r="F8" s="60">
        <f ca="1">IFERROR(IF(TEXT(DATE(Calendar_Year,ROW($A3),1),"ddd")=LEFT(E$5,2),DATE(Calendar_Year,ROW($A3),1),IF(E8&gt;=1,E8+1,"")),"")</f>
        <v>2</v>
      </c>
      <c r="G8" s="39">
        <f t="shared" ca="1" si="29"/>
        <v>3</v>
      </c>
      <c r="H8" s="60">
        <f t="shared" ca="1" si="29"/>
        <v>4</v>
      </c>
      <c r="I8" s="34">
        <f t="shared" ca="1" si="29"/>
        <v>5</v>
      </c>
      <c r="J8" s="34">
        <f t="shared" ca="1" si="29"/>
        <v>6</v>
      </c>
      <c r="K8" s="39">
        <f t="shared" ref="K8:AE8" ca="1" si="32">IFERROR(IF(J8&gt;=1,J8+1,""),"")</f>
        <v>7</v>
      </c>
      <c r="L8" s="39">
        <f t="shared" ca="1" si="32"/>
        <v>8</v>
      </c>
      <c r="M8" s="39">
        <f t="shared" ca="1" si="32"/>
        <v>9</v>
      </c>
      <c r="N8" s="39">
        <f t="shared" ca="1" si="32"/>
        <v>10</v>
      </c>
      <c r="O8" s="39">
        <f t="shared" ca="1" si="32"/>
        <v>11</v>
      </c>
      <c r="P8" s="34">
        <f t="shared" ca="1" si="32"/>
        <v>12</v>
      </c>
      <c r="Q8" s="34">
        <f t="shared" ca="1" si="32"/>
        <v>13</v>
      </c>
      <c r="R8" s="39">
        <f t="shared" ca="1" si="32"/>
        <v>14</v>
      </c>
      <c r="S8" s="39">
        <f t="shared" ca="1" si="32"/>
        <v>15</v>
      </c>
      <c r="T8" s="39">
        <f t="shared" ca="1" si="32"/>
        <v>16</v>
      </c>
      <c r="U8" s="39">
        <f t="shared" ca="1" si="32"/>
        <v>17</v>
      </c>
      <c r="V8" s="39">
        <f t="shared" ca="1" si="32"/>
        <v>18</v>
      </c>
      <c r="W8" s="34">
        <f t="shared" ca="1" si="32"/>
        <v>19</v>
      </c>
      <c r="X8" s="34">
        <f t="shared" ca="1" si="32"/>
        <v>20</v>
      </c>
      <c r="Y8" s="39">
        <f t="shared" ca="1" si="32"/>
        <v>21</v>
      </c>
      <c r="Z8" s="39">
        <f t="shared" ca="1" si="32"/>
        <v>22</v>
      </c>
      <c r="AA8" s="39">
        <f t="shared" ca="1" si="32"/>
        <v>23</v>
      </c>
      <c r="AB8" s="39">
        <f t="shared" ca="1" si="32"/>
        <v>24</v>
      </c>
      <c r="AC8" s="39">
        <f t="shared" ca="1" si="32"/>
        <v>25</v>
      </c>
      <c r="AD8" s="34">
        <f t="shared" ca="1" si="32"/>
        <v>26</v>
      </c>
      <c r="AE8" s="34">
        <f t="shared" ca="1" si="32"/>
        <v>27</v>
      </c>
      <c r="AF8" s="39">
        <f t="shared" ca="1" si="22"/>
        <v>28</v>
      </c>
      <c r="AG8" s="39">
        <f ca="1">IFERROR(IF(AF8&gt;=1,AF8+1,""),"")</f>
        <v>29</v>
      </c>
      <c r="AH8" s="39">
        <f ca="1">IFERROR(IF(AG8&gt;=1,AG8+1,""),"")</f>
        <v>30</v>
      </c>
      <c r="AI8" s="39">
        <v>31</v>
      </c>
      <c r="AJ8" s="34"/>
      <c r="AK8" s="34" t="str">
        <f>IFERROR(IF(#REF!&gt;=1,#REF!+1,""),"")</f>
        <v/>
      </c>
      <c r="AL8" s="34" t="str">
        <f t="shared" ref="AL8" ca="1" si="33">IFERROR(IF(AND(AK8&gt;=1,AK8+1&lt;=DATE(Calendar_Year,ROW($A3)+1,0)),AK8+1,""),"")</f>
        <v/>
      </c>
      <c r="AM8" s="34"/>
      <c r="AN8" s="34"/>
      <c r="AO8" s="52" t="s">
        <v>73</v>
      </c>
    </row>
    <row r="9" spans="1:41" ht="30.75" customHeight="1" x14ac:dyDescent="0.3">
      <c r="B9" s="33" t="s">
        <v>4</v>
      </c>
      <c r="C9" s="34" t="str">
        <f ca="1">IFERROR(IF(TEXT(DATE(Calendar_Year,ROW($A4),1),"ddd")=LEFT(C$5,2),DATE(Calendar_Year,ROW($A4),1),""),"")</f>
        <v/>
      </c>
      <c r="D9" s="34" t="str">
        <f ca="1">IFERROR(IF(TEXT(DATE(Calendar_Year,ROW($A4),1),"ddd")=LEFT(D$5,2),DATE(Calendar_Year,ROW($A4),1),IF(C9&gt;=1,C9+1,"")),"")</f>
        <v/>
      </c>
      <c r="E9" s="34" t="str">
        <f ca="1">IFERROR(IF(TEXT(DATE(Calendar_Year,ROW($A4),1),"ddd")=LEFT(E$5,2),DATE(Calendar_Year,ROW($A4),1),IF(D9&gt;=1,D9+1,"")),"")</f>
        <v/>
      </c>
      <c r="F9" s="34"/>
      <c r="G9" s="34"/>
      <c r="H9" s="39">
        <v>1</v>
      </c>
      <c r="I9" s="34">
        <f ca="1">IFERROR(IF(TEXT(DATE(Calendar_Year,ROW($A4),1),"ddd")=LEFT(I$5,2),DATE(Calendar_Year,ROW($A4),1),IF(H9&gt;=1,H9+1,"")),"")</f>
        <v>2</v>
      </c>
      <c r="J9" s="34">
        <f ca="1">IFERROR(IF(TEXT(DATE(Calendar_Year,ROW($A4),1),"ddd")=LEFT(J$5,2),DATE(Calendar_Year,ROW($A4),1),IF(I9&gt;=1,I9+1,"")),"")</f>
        <v>3</v>
      </c>
      <c r="K9" s="39">
        <f t="shared" ref="K9:K17" ca="1" si="34">IFERROR(IF(J9&gt;=1,J9+1,""),"")</f>
        <v>4</v>
      </c>
      <c r="L9" s="39">
        <f t="shared" ca="1" si="2"/>
        <v>5</v>
      </c>
      <c r="M9" s="39">
        <f t="shared" ca="1" si="3"/>
        <v>6</v>
      </c>
      <c r="N9" s="39">
        <f t="shared" ca="1" si="4"/>
        <v>7</v>
      </c>
      <c r="O9" s="40">
        <f t="shared" ca="1" si="5"/>
        <v>8</v>
      </c>
      <c r="P9" s="34">
        <f t="shared" ca="1" si="6"/>
        <v>9</v>
      </c>
      <c r="Q9" s="34">
        <f t="shared" ca="1" si="7"/>
        <v>10</v>
      </c>
      <c r="R9" s="37">
        <f t="shared" ca="1" si="8"/>
        <v>11</v>
      </c>
      <c r="S9" s="37">
        <f t="shared" ca="1" si="9"/>
        <v>12</v>
      </c>
      <c r="T9" s="37">
        <f t="shared" ca="1" si="10"/>
        <v>13</v>
      </c>
      <c r="U9" s="61">
        <f t="shared" ca="1" si="11"/>
        <v>14</v>
      </c>
      <c r="V9" s="61">
        <f t="shared" ca="1" si="12"/>
        <v>15</v>
      </c>
      <c r="W9" s="34">
        <f t="shared" ca="1" si="13"/>
        <v>16</v>
      </c>
      <c r="X9" s="34">
        <f t="shared" ca="1" si="14"/>
        <v>17</v>
      </c>
      <c r="Y9" s="39">
        <f t="shared" ca="1" si="15"/>
        <v>18</v>
      </c>
      <c r="Z9" s="39">
        <f t="shared" ca="1" si="16"/>
        <v>19</v>
      </c>
      <c r="AA9" s="39">
        <f t="shared" ca="1" si="17"/>
        <v>20</v>
      </c>
      <c r="AB9" s="39">
        <f t="shared" ca="1" si="18"/>
        <v>21</v>
      </c>
      <c r="AC9" s="39">
        <f t="shared" ca="1" si="19"/>
        <v>22</v>
      </c>
      <c r="AD9" s="34">
        <f t="shared" ca="1" si="20"/>
        <v>23</v>
      </c>
      <c r="AE9" s="34">
        <f t="shared" ca="1" si="21"/>
        <v>24</v>
      </c>
      <c r="AF9" s="39">
        <f t="shared" ca="1" si="22"/>
        <v>25</v>
      </c>
      <c r="AG9" s="39">
        <f t="shared" ref="AG9:AG17" ca="1" si="35">IFERROR(IF(AF9&gt;=1,AF9+1,""),"")</f>
        <v>26</v>
      </c>
      <c r="AH9" s="39">
        <f t="shared" ca="1" si="24"/>
        <v>27</v>
      </c>
      <c r="AI9" s="39">
        <f t="shared" ca="1" si="25"/>
        <v>28</v>
      </c>
      <c r="AJ9" s="39">
        <f t="shared" ca="1" si="26"/>
        <v>29</v>
      </c>
      <c r="AK9" s="34">
        <v>30</v>
      </c>
      <c r="AL9" s="34"/>
      <c r="AM9" s="34"/>
      <c r="AN9" s="34"/>
      <c r="AO9" s="53" t="s">
        <v>97</v>
      </c>
    </row>
    <row r="10" spans="1:41" ht="30.75" customHeight="1" x14ac:dyDescent="0.3">
      <c r="B10" s="33" t="s">
        <v>5</v>
      </c>
      <c r="C10" s="34" t="str">
        <f ca="1">IFERROR(IF(TEXT(DATE(Calendar_Year,ROW($A5),1),"ddd")=LEFT(C$5,2),DATE(Calendar_Year,ROW($A5),1),""),"")</f>
        <v/>
      </c>
      <c r="D10" s="34" t="str">
        <f ca="1">IFERROR(IF(TEXT(DATE(Calendar_Year,ROW($A5),1),"ddd")=LEFT(D$5,2),DATE(Calendar_Year,ROW($A5),1),IF(C10&gt;=1,C10+1,"")),"")</f>
        <v/>
      </c>
      <c r="E10" s="34" t="str">
        <f ca="1">IFERROR(IF(TEXT(DATE(Calendar_Year,ROW($A5),1),"ddd")=LEFT(E$5,2),DATE(Calendar_Year,ROW($A5),1),IF(D10&gt;=1,D10+1,"")),"")</f>
        <v/>
      </c>
      <c r="F10" s="34" t="str">
        <f ca="1">IFERROR(IF(TEXT(DATE(Calendar_Year,ROW($A5),1),"ddd")=LEFT(F$5,2),DATE(Calendar_Year,ROW($A5),1),IF(E10&gt;=1,E10+1,"")),"")</f>
        <v/>
      </c>
      <c r="G10" s="34" t="str">
        <f ca="1">IFERROR(IF(TEXT(DATE(Calendar_Year,ROW($A5),1),"ddd")=LEFT(G$5,2),DATE(Calendar_Year,ROW($A5),1),IF(F10&gt;=1,F10+1,"")),"")</f>
        <v/>
      </c>
      <c r="H10" s="35"/>
      <c r="I10" s="59"/>
      <c r="J10" s="59">
        <v>1</v>
      </c>
      <c r="K10" s="39">
        <f t="shared" ref="K10:AE10" si="36">IFERROR(IF(J10&gt;=1,J10+1,""),"")</f>
        <v>2</v>
      </c>
      <c r="L10" s="39">
        <f t="shared" si="36"/>
        <v>3</v>
      </c>
      <c r="M10" s="39">
        <f t="shared" si="36"/>
        <v>4</v>
      </c>
      <c r="N10" s="39">
        <f t="shared" si="36"/>
        <v>5</v>
      </c>
      <c r="O10" s="39">
        <f t="shared" si="36"/>
        <v>6</v>
      </c>
      <c r="P10" s="34">
        <f t="shared" si="36"/>
        <v>7</v>
      </c>
      <c r="Q10" s="34">
        <f t="shared" si="36"/>
        <v>8</v>
      </c>
      <c r="R10" s="41">
        <f t="shared" si="36"/>
        <v>9</v>
      </c>
      <c r="S10" s="41">
        <f t="shared" si="36"/>
        <v>10</v>
      </c>
      <c r="T10" s="41">
        <f t="shared" si="36"/>
        <v>11</v>
      </c>
      <c r="U10" s="41">
        <f t="shared" si="36"/>
        <v>12</v>
      </c>
      <c r="V10" s="41">
        <f t="shared" si="36"/>
        <v>13</v>
      </c>
      <c r="W10" s="34">
        <f t="shared" si="36"/>
        <v>14</v>
      </c>
      <c r="X10" s="34">
        <f t="shared" si="36"/>
        <v>15</v>
      </c>
      <c r="Y10" s="42">
        <f t="shared" si="36"/>
        <v>16</v>
      </c>
      <c r="Z10" s="42">
        <f t="shared" si="36"/>
        <v>17</v>
      </c>
      <c r="AA10" s="42">
        <f t="shared" si="36"/>
        <v>18</v>
      </c>
      <c r="AB10" s="42">
        <f t="shared" si="36"/>
        <v>19</v>
      </c>
      <c r="AC10" s="42">
        <f t="shared" si="36"/>
        <v>20</v>
      </c>
      <c r="AD10" s="34">
        <f t="shared" si="36"/>
        <v>21</v>
      </c>
      <c r="AE10" s="34">
        <f t="shared" si="36"/>
        <v>22</v>
      </c>
      <c r="AF10" s="42">
        <f t="shared" si="22"/>
        <v>23</v>
      </c>
      <c r="AG10" s="42">
        <f t="shared" ref="AG10:AL10" si="37">IFERROR(IF(AF10&gt;=1,AF10+1,""),"")</f>
        <v>24</v>
      </c>
      <c r="AH10" s="41">
        <f t="shared" si="37"/>
        <v>25</v>
      </c>
      <c r="AI10" s="41">
        <f t="shared" si="37"/>
        <v>26</v>
      </c>
      <c r="AJ10" s="41">
        <f t="shared" si="37"/>
        <v>27</v>
      </c>
      <c r="AK10" s="34">
        <f t="shared" si="37"/>
        <v>28</v>
      </c>
      <c r="AL10" s="34">
        <f t="shared" si="37"/>
        <v>29</v>
      </c>
      <c r="AM10" s="41">
        <f ca="1">IFERROR(IF(AND(AL10&gt;=1,AL10+1&lt;=DATE(Calendar_Year,ROW($A5)+1,0)),AL10+1,""),"")</f>
        <v>30</v>
      </c>
      <c r="AN10" s="41">
        <v>31</v>
      </c>
      <c r="AO10" s="68" t="s">
        <v>75</v>
      </c>
    </row>
    <row r="11" spans="1:41" ht="30.75" customHeight="1" x14ac:dyDescent="0.3">
      <c r="B11" s="33" t="s">
        <v>6</v>
      </c>
      <c r="C11" s="34"/>
      <c r="D11" s="34"/>
      <c r="E11" s="59"/>
      <c r="F11" s="62">
        <v>1</v>
      </c>
      <c r="G11" s="62">
        <f ca="1">IFERROR(IF(TEXT(DATE(Calendar_Year,ROW($A6),1),"ddd")=LEFT(F$5,2),DATE(Calendar_Year,ROW($A6),1),IF(F11&gt;=1,F11+1,"")),"")</f>
        <v>2</v>
      </c>
      <c r="H11" s="62">
        <f ca="1">IFERROR(IF(TEXT(DATE(Calendar_Year,ROW($A6),1),"ddd")=LEFT(G$5,2),DATE(Calendar_Year,ROW($A6),1),IF(G11&gt;=1,G11+1,"")),"")</f>
        <v>3</v>
      </c>
      <c r="I11" s="34">
        <f ca="1">IFERROR(IF(TEXT(DATE(Calendar_Year,ROW($A6),1),"ddd")=LEFT(H$5,2),DATE(Calendar_Year,ROW($A6),1),IF(H11&gt;=1,H11+1,"")),"")</f>
        <v>4</v>
      </c>
      <c r="J11" s="34">
        <f ca="1">IFERROR(IF(TEXT(DATE(Calendar_Year,ROW($A6),1),"ddd")=LEFT(I$5,2),DATE(Calendar_Year,ROW($A6),1),IF(I11&gt;=1,I11+1,"")),"")</f>
        <v>5</v>
      </c>
      <c r="K11" s="41">
        <f t="shared" ref="K11:AE11" ca="1" si="38">IFERROR(IF(J11&gt;=1,J11+1,""),"")</f>
        <v>6</v>
      </c>
      <c r="L11" s="41">
        <f t="shared" ca="1" si="38"/>
        <v>7</v>
      </c>
      <c r="M11" s="41">
        <f t="shared" ca="1" si="38"/>
        <v>8</v>
      </c>
      <c r="N11" s="41">
        <f t="shared" ca="1" si="38"/>
        <v>9</v>
      </c>
      <c r="O11" s="41">
        <f t="shared" ca="1" si="38"/>
        <v>10</v>
      </c>
      <c r="P11" s="34">
        <f t="shared" ca="1" si="38"/>
        <v>11</v>
      </c>
      <c r="Q11" s="34">
        <f t="shared" ca="1" si="38"/>
        <v>12</v>
      </c>
      <c r="R11" s="41">
        <f t="shared" ca="1" si="38"/>
        <v>13</v>
      </c>
      <c r="S11" s="41">
        <f t="shared" ca="1" si="38"/>
        <v>14</v>
      </c>
      <c r="T11" s="41">
        <f t="shared" ca="1" si="38"/>
        <v>15</v>
      </c>
      <c r="U11" s="41">
        <f t="shared" ca="1" si="38"/>
        <v>16</v>
      </c>
      <c r="V11" s="41">
        <f t="shared" ca="1" si="38"/>
        <v>17</v>
      </c>
      <c r="W11" s="67">
        <f t="shared" ca="1" si="38"/>
        <v>18</v>
      </c>
      <c r="X11" s="67">
        <f t="shared" ca="1" si="38"/>
        <v>19</v>
      </c>
      <c r="Y11" s="49">
        <f t="shared" ca="1" si="38"/>
        <v>20</v>
      </c>
      <c r="Z11" s="49">
        <f t="shared" ca="1" si="38"/>
        <v>21</v>
      </c>
      <c r="AA11" s="49">
        <f t="shared" ca="1" si="38"/>
        <v>22</v>
      </c>
      <c r="AB11" s="49">
        <f t="shared" ca="1" si="38"/>
        <v>23</v>
      </c>
      <c r="AC11" s="49">
        <f t="shared" ca="1" si="38"/>
        <v>24</v>
      </c>
      <c r="AD11" s="34">
        <f t="shared" ca="1" si="38"/>
        <v>25</v>
      </c>
      <c r="AE11" s="34">
        <f t="shared" ca="1" si="38"/>
        <v>26</v>
      </c>
      <c r="AF11" s="49">
        <f t="shared" ca="1" si="22"/>
        <v>27</v>
      </c>
      <c r="AG11" s="49">
        <f ca="1">IFERROR(IF(AF11&gt;=1,AF11+1,""),"")</f>
        <v>28</v>
      </c>
      <c r="AH11" s="49">
        <v>29</v>
      </c>
      <c r="AI11" s="49">
        <v>30</v>
      </c>
      <c r="AJ11" s="34" t="str">
        <f>IFERROR(IF(#REF!&gt;=1,#REF!+1,""),"")</f>
        <v/>
      </c>
      <c r="AK11" s="34" t="str">
        <f t="shared" si="31"/>
        <v/>
      </c>
      <c r="AL11" s="34" t="str">
        <f ca="1">IFERROR(IF(AND(AK11&gt;=1,AK11+1&lt;=DATE(Calendar_Year,ROW($A6)+1,0)),AK11+1,""),"")</f>
        <v/>
      </c>
      <c r="AM11" s="34" t="str">
        <f t="shared" ref="AM11:AM17" ca="1" si="39">IFERROR(IF(AND(AL11&gt;=1,AL11+1&lt;=DATE(Calendar_Year,ROW($A6)+1,0)),AL11+1,""),"")</f>
        <v/>
      </c>
      <c r="AN11" s="34"/>
      <c r="AO11" s="54" t="s">
        <v>95</v>
      </c>
    </row>
    <row r="12" spans="1:41" ht="30.75" customHeight="1" x14ac:dyDescent="0.3">
      <c r="B12" s="33" t="s">
        <v>7</v>
      </c>
      <c r="C12" s="34" t="str">
        <f ca="1">IFERROR(IF(TEXT(DATE(Calendar_Year,ROW($A7),1),"ddd")=LEFT(C$5,2),DATE(Calendar_Year,ROW($A7),1),""),"")</f>
        <v/>
      </c>
      <c r="D12" s="34" t="str">
        <f ca="1">IFERROR(IF(TEXT(DATE(Calendar_Year,ROW($A7),1),"ddd")=LEFT(D$5,2),DATE(Calendar_Year,ROW($A7),1),IF(C12&gt;=1,C12+1,"")),"")</f>
        <v/>
      </c>
      <c r="E12" s="34" t="str">
        <f ca="1">IFERROR(IF(TEXT(DATE(Calendar_Year,ROW($A7),1),"ddd")=LEFT(E$5,2),DATE(Calendar_Year,ROW($A7),1),IF(D12&gt;=1,D12+1,"")),"")</f>
        <v/>
      </c>
      <c r="F12" s="34"/>
      <c r="G12" s="43"/>
      <c r="H12" s="63">
        <v>1</v>
      </c>
      <c r="I12" s="59">
        <v>2</v>
      </c>
      <c r="J12" s="34">
        <v>3</v>
      </c>
      <c r="K12" s="41">
        <f t="shared" ref="K12:AE12" si="40">IFERROR(IF(J12&gt;=1,J12+1,""),"")</f>
        <v>4</v>
      </c>
      <c r="L12" s="41">
        <f t="shared" si="40"/>
        <v>5</v>
      </c>
      <c r="M12" s="41">
        <f t="shared" si="40"/>
        <v>6</v>
      </c>
      <c r="N12" s="41">
        <f t="shared" si="40"/>
        <v>7</v>
      </c>
      <c r="O12" s="41">
        <f t="shared" si="40"/>
        <v>8</v>
      </c>
      <c r="P12" s="34">
        <f t="shared" si="40"/>
        <v>9</v>
      </c>
      <c r="Q12" s="34">
        <f t="shared" si="40"/>
        <v>10</v>
      </c>
      <c r="R12" s="41">
        <f t="shared" si="40"/>
        <v>11</v>
      </c>
      <c r="S12" s="41">
        <f t="shared" si="40"/>
        <v>12</v>
      </c>
      <c r="T12" s="41">
        <f t="shared" si="40"/>
        <v>13</v>
      </c>
      <c r="U12" s="41">
        <f t="shared" si="40"/>
        <v>14</v>
      </c>
      <c r="V12" s="41">
        <f t="shared" si="40"/>
        <v>15</v>
      </c>
      <c r="W12" s="34">
        <f t="shared" si="40"/>
        <v>16</v>
      </c>
      <c r="X12" s="34">
        <f t="shared" si="40"/>
        <v>17</v>
      </c>
      <c r="Y12" s="41">
        <f t="shared" si="40"/>
        <v>18</v>
      </c>
      <c r="Z12" s="44">
        <f t="shared" si="40"/>
        <v>19</v>
      </c>
      <c r="AA12" s="36">
        <f t="shared" si="40"/>
        <v>20</v>
      </c>
      <c r="AB12" s="45">
        <f t="shared" si="40"/>
        <v>21</v>
      </c>
      <c r="AC12" s="45">
        <f t="shared" si="40"/>
        <v>22</v>
      </c>
      <c r="AD12" s="34">
        <f t="shared" si="40"/>
        <v>23</v>
      </c>
      <c r="AE12" s="34">
        <f t="shared" si="40"/>
        <v>24</v>
      </c>
      <c r="AF12" s="41">
        <f t="shared" si="22"/>
        <v>25</v>
      </c>
      <c r="AG12" s="45">
        <f>IFERROR(IF(AF12&gt;=1,AF12+1,""),"")</f>
        <v>26</v>
      </c>
      <c r="AH12" s="45">
        <f>IFERROR(IF(AG12&gt;=1,AG12+1,""),"")</f>
        <v>27</v>
      </c>
      <c r="AI12" s="45">
        <f>IFERROR(IF(AH12&gt;=1,AH12+1,""),"")</f>
        <v>28</v>
      </c>
      <c r="AJ12" s="45">
        <f>IFERROR(IF(AI12&gt;=1,AI12+1,""),"")</f>
        <v>29</v>
      </c>
      <c r="AK12" s="34">
        <f>IFERROR(IF(AJ12&gt;=1,AJ12+1,""),"")</f>
        <v>30</v>
      </c>
      <c r="AL12" s="34">
        <v>31</v>
      </c>
      <c r="AM12" s="34" t="str">
        <f ca="1">IFERROR(IF(AND(#REF!&gt;=1,#REF!+1&lt;=DATE(Calendar_Year,ROW($A7)+1,0)),#REF!+1,""),"")</f>
        <v/>
      </c>
      <c r="AN12" s="34"/>
      <c r="AO12" s="55" t="s">
        <v>99</v>
      </c>
    </row>
    <row r="13" spans="1:41" ht="30.75" customHeight="1" x14ac:dyDescent="0.3">
      <c r="B13" s="33" t="s">
        <v>8</v>
      </c>
      <c r="C13" s="34" t="str">
        <f ca="1">IFERROR(IF(TEXT(DATE(Calendar_Year,ROW($A8),1),"ddd")=LEFT(C$5,2),DATE(Calendar_Year,ROW($A8),1),""),"")</f>
        <v/>
      </c>
      <c r="D13" s="41">
        <v>1</v>
      </c>
      <c r="E13" s="41">
        <f t="shared" ref="E13:J13" si="41">IFERROR(IF(D13&gt;=1,D13+1,""),"")</f>
        <v>2</v>
      </c>
      <c r="F13" s="41">
        <f t="shared" si="41"/>
        <v>3</v>
      </c>
      <c r="G13" s="41">
        <f t="shared" si="41"/>
        <v>4</v>
      </c>
      <c r="H13" s="41">
        <f t="shared" si="41"/>
        <v>5</v>
      </c>
      <c r="I13" s="34">
        <f t="shared" si="41"/>
        <v>6</v>
      </c>
      <c r="J13" s="34">
        <f t="shared" si="41"/>
        <v>7</v>
      </c>
      <c r="K13" s="41">
        <f t="shared" ref="K13:AE13" si="42">IFERROR(IF(J13&gt;=1,J13+1,""),"")</f>
        <v>8</v>
      </c>
      <c r="L13" s="41">
        <f t="shared" si="42"/>
        <v>9</v>
      </c>
      <c r="M13" s="41">
        <f t="shared" si="42"/>
        <v>10</v>
      </c>
      <c r="N13" s="41">
        <f t="shared" si="42"/>
        <v>11</v>
      </c>
      <c r="O13" s="41">
        <f t="shared" si="42"/>
        <v>12</v>
      </c>
      <c r="P13" s="34">
        <f t="shared" si="42"/>
        <v>13</v>
      </c>
      <c r="Q13" s="34">
        <f t="shared" si="42"/>
        <v>14</v>
      </c>
      <c r="R13" s="41">
        <f t="shared" si="42"/>
        <v>15</v>
      </c>
      <c r="S13" s="41">
        <f t="shared" si="42"/>
        <v>16</v>
      </c>
      <c r="T13" s="41">
        <f t="shared" si="42"/>
        <v>17</v>
      </c>
      <c r="U13" s="41">
        <f t="shared" si="42"/>
        <v>18</v>
      </c>
      <c r="V13" s="41">
        <f t="shared" si="42"/>
        <v>19</v>
      </c>
      <c r="W13" s="34">
        <f t="shared" si="42"/>
        <v>20</v>
      </c>
      <c r="X13" s="34">
        <f t="shared" si="42"/>
        <v>21</v>
      </c>
      <c r="Y13" s="46">
        <f t="shared" si="42"/>
        <v>22</v>
      </c>
      <c r="Z13" s="46">
        <f t="shared" si="42"/>
        <v>23</v>
      </c>
      <c r="AA13" s="46">
        <f t="shared" si="42"/>
        <v>24</v>
      </c>
      <c r="AB13" s="46">
        <f t="shared" si="42"/>
        <v>25</v>
      </c>
      <c r="AC13" s="46">
        <f t="shared" si="42"/>
        <v>26</v>
      </c>
      <c r="AD13" s="34">
        <f t="shared" si="42"/>
        <v>27</v>
      </c>
      <c r="AE13" s="34">
        <f t="shared" si="42"/>
        <v>28</v>
      </c>
      <c r="AF13" s="46">
        <f t="shared" si="22"/>
        <v>29</v>
      </c>
      <c r="AG13" s="46">
        <f ca="1">IFERROR(IF(AND(AF13&gt;=1,AF13+1&lt;=DATE(Calendar_Year,ROW($A8)+1,0)),AF13+1,""),"")</f>
        <v>30</v>
      </c>
      <c r="AH13" s="46">
        <v>31</v>
      </c>
      <c r="AI13" s="64"/>
      <c r="AJ13" s="64"/>
      <c r="AK13" s="64"/>
      <c r="AL13" s="64"/>
      <c r="AM13" s="64"/>
      <c r="AN13" s="34"/>
      <c r="AO13" s="58" t="s">
        <v>96</v>
      </c>
    </row>
    <row r="14" spans="1:41" ht="30.75" customHeight="1" x14ac:dyDescent="0.3">
      <c r="B14" s="33" t="s">
        <v>9</v>
      </c>
      <c r="C14" s="34" t="str">
        <f ca="1">IFERROR(IF(TEXT(DATE(Calendar_Year,ROW($A9),1),"ddd")=LEFT(C$5,2),DATE(Calendar_Year,ROW($A9),1),""),"")</f>
        <v/>
      </c>
      <c r="D14" s="34" t="str">
        <f ca="1">IFERROR(IF(TEXT(DATE(Calendar_Year,ROW($A9),1),"ddd")=LEFT(D$5,2),DATE(Calendar_Year,ROW($A9),1),IF(C14&gt;=1,C14+1,"")),"")</f>
        <v/>
      </c>
      <c r="E14" s="47"/>
      <c r="F14" s="59"/>
      <c r="G14" s="65">
        <v>1</v>
      </c>
      <c r="H14" s="65">
        <f ca="1">IFERROR(IF(TEXT(DATE(Calendar_Year,ROW($A9),1),"ddd")=LEFT(G$5,2),DATE(Calendar_Year,ROW($A9),1),IF(G14&gt;=1,G14+1,"")),"")</f>
        <v>2</v>
      </c>
      <c r="I14" s="34">
        <f ca="1">IFERROR(IF(TEXT(DATE(Calendar_Year,ROW($A9),1),"ddd")=LEFT(H$5,2),DATE(Calendar_Year,ROW($A9),1),IF(H14&gt;=1,H14+1,"")),"")</f>
        <v>3</v>
      </c>
      <c r="J14" s="34">
        <f ca="1">IFERROR(IF(TEXT(DATE(Calendar_Year,ROW($A9),1),"ddd")=LEFT(I$5,2),DATE(Calendar_Year,ROW($A9),1),IF(I14&gt;=1,I14+1,"")),"")</f>
        <v>4</v>
      </c>
      <c r="K14" s="46">
        <f t="shared" ref="K14:AE14" ca="1" si="43">IFERROR(IF(J14&gt;=1,J14+1,""),"")</f>
        <v>5</v>
      </c>
      <c r="L14" s="46">
        <f t="shared" ca="1" si="43"/>
        <v>6</v>
      </c>
      <c r="M14" s="46">
        <f t="shared" ca="1" si="43"/>
        <v>7</v>
      </c>
      <c r="N14" s="46">
        <f t="shared" ca="1" si="43"/>
        <v>8</v>
      </c>
      <c r="O14" s="46">
        <f t="shared" ca="1" si="43"/>
        <v>9</v>
      </c>
      <c r="P14" s="34">
        <f t="shared" ca="1" si="43"/>
        <v>10</v>
      </c>
      <c r="Q14" s="34">
        <f t="shared" ca="1" si="43"/>
        <v>11</v>
      </c>
      <c r="R14" s="46">
        <f t="shared" ca="1" si="43"/>
        <v>12</v>
      </c>
      <c r="S14" s="46">
        <f t="shared" ca="1" si="43"/>
        <v>13</v>
      </c>
      <c r="T14" s="46">
        <f t="shared" ca="1" si="43"/>
        <v>14</v>
      </c>
      <c r="U14" s="46">
        <f t="shared" ca="1" si="43"/>
        <v>15</v>
      </c>
      <c r="V14" s="46">
        <f t="shared" ca="1" si="43"/>
        <v>16</v>
      </c>
      <c r="W14" s="34">
        <f t="shared" ca="1" si="43"/>
        <v>17</v>
      </c>
      <c r="X14" s="34">
        <f t="shared" ca="1" si="43"/>
        <v>18</v>
      </c>
      <c r="Y14" s="46">
        <f t="shared" ca="1" si="43"/>
        <v>19</v>
      </c>
      <c r="Z14" s="46">
        <f t="shared" ca="1" si="43"/>
        <v>20</v>
      </c>
      <c r="AA14" s="46">
        <f t="shared" ca="1" si="43"/>
        <v>21</v>
      </c>
      <c r="AB14" s="46">
        <f t="shared" ca="1" si="43"/>
        <v>22</v>
      </c>
      <c r="AC14" s="46">
        <f t="shared" ca="1" si="43"/>
        <v>23</v>
      </c>
      <c r="AD14" s="34">
        <f t="shared" ca="1" si="43"/>
        <v>24</v>
      </c>
      <c r="AE14" s="34">
        <f t="shared" ca="1" si="43"/>
        <v>25</v>
      </c>
      <c r="AF14" s="46">
        <f t="shared" ca="1" si="22"/>
        <v>26</v>
      </c>
      <c r="AG14" s="46">
        <f ca="1">IFERROR(IF(AND(AF14&gt;=1,AF14+1&lt;=DATE(Calendar_Year,ROW($A9)+1,0)),AF14+1,""),"")</f>
        <v>27</v>
      </c>
      <c r="AH14" s="46">
        <f ca="1">IFERROR(IF(AG14&gt;=1,AG14+1,""),"")</f>
        <v>28</v>
      </c>
      <c r="AI14" s="46">
        <f ca="1">IFERROR(IF(AH14&gt;=1,AH14+1,""),"")</f>
        <v>29</v>
      </c>
      <c r="AJ14" s="46">
        <v>30</v>
      </c>
      <c r="AK14" s="34" t="str">
        <f>IFERROR(IF(#REF!&gt;=1,#REF!+1,""),"")</f>
        <v/>
      </c>
      <c r="AL14" s="34" t="str">
        <f ca="1">IFERROR(IF(AND(AK14&gt;=1,AK14+1&lt;=DATE(Calendar_Year,ROW($A9)+1,0)),AK14+1,""),"")</f>
        <v/>
      </c>
      <c r="AM14" s="34" t="str">
        <f t="shared" ca="1" si="39"/>
        <v/>
      </c>
      <c r="AN14" s="34"/>
      <c r="AO14" s="56" t="s">
        <v>94</v>
      </c>
    </row>
    <row r="15" spans="1:41" ht="30.75" customHeight="1" x14ac:dyDescent="0.3">
      <c r="B15" s="33" t="s">
        <v>10</v>
      </c>
      <c r="C15" s="34" t="str">
        <f ca="1">IFERROR(IF(TEXT(DATE(Calendar_Year,ROW($A10),1),"ddd")=LEFT(C$5,2),DATE(Calendar_Year,ROW($A10),1),""),"")</f>
        <v/>
      </c>
      <c r="D15" s="34" t="str">
        <f ca="1">IFERROR(IF(TEXT(DATE(Calendar_Year,ROW($A10),1),"ddd")=LEFT(D$5,2),DATE(Calendar_Year,ROW($A10),1),IF(C15&gt;=1,C15+1,"")),"")</f>
        <v/>
      </c>
      <c r="E15" s="47" t="str">
        <f ca="1">IFERROR(IF(TEXT(DATE(Calendar_Year,ROW($A10),1),"ddd")=LEFT(E$5,2),DATE(Calendar_Year,ROW($A10),1),IF(D15&gt;=1,D15+1,"")),"")</f>
        <v/>
      </c>
      <c r="F15" s="47" t="str">
        <f ca="1">IFERROR(IF(TEXT(DATE(Calendar_Year,ROW($A10),1),"ddd")=LEFT(F$5,2),DATE(Calendar_Year,ROW($A10),1),IF(E15&gt;=1,E15+1,"")),"")</f>
        <v/>
      </c>
      <c r="G15" s="47"/>
      <c r="H15" s="59"/>
      <c r="I15" s="34">
        <v>1</v>
      </c>
      <c r="J15" s="34">
        <f ca="1">IFERROR(IF(TEXT(DATE(Calendar_Year,ROW($A10),1),"ddd")=LEFT(I$5,2),DATE(Calendar_Year,ROW($A10),1),IF(I15&gt;=1,I15+1,"")),"")</f>
        <v>2</v>
      </c>
      <c r="K15" s="46">
        <f t="shared" ref="K15:AE15" ca="1" si="44">IFERROR(IF(J15&gt;=1,J15+1,""),"")</f>
        <v>3</v>
      </c>
      <c r="L15" s="46">
        <f t="shared" ca="1" si="44"/>
        <v>4</v>
      </c>
      <c r="M15" s="46">
        <f t="shared" ca="1" si="44"/>
        <v>5</v>
      </c>
      <c r="N15" s="46">
        <f t="shared" ca="1" si="44"/>
        <v>6</v>
      </c>
      <c r="O15" s="46">
        <f t="shared" ca="1" si="44"/>
        <v>7</v>
      </c>
      <c r="P15" s="34">
        <f t="shared" ca="1" si="44"/>
        <v>8</v>
      </c>
      <c r="Q15" s="34">
        <f t="shared" ca="1" si="44"/>
        <v>9</v>
      </c>
      <c r="R15" s="48">
        <f t="shared" ca="1" si="44"/>
        <v>10</v>
      </c>
      <c r="S15" s="48">
        <f t="shared" ca="1" si="44"/>
        <v>11</v>
      </c>
      <c r="T15" s="48">
        <f t="shared" ca="1" si="44"/>
        <v>12</v>
      </c>
      <c r="U15" s="48">
        <f t="shared" ca="1" si="44"/>
        <v>13</v>
      </c>
      <c r="V15" s="48">
        <f t="shared" ca="1" si="44"/>
        <v>14</v>
      </c>
      <c r="W15" s="34">
        <f t="shared" ca="1" si="44"/>
        <v>15</v>
      </c>
      <c r="X15" s="34">
        <f t="shared" ca="1" si="44"/>
        <v>16</v>
      </c>
      <c r="Y15" s="66">
        <f t="shared" ca="1" si="44"/>
        <v>17</v>
      </c>
      <c r="Z15" s="46">
        <f t="shared" ca="1" si="44"/>
        <v>18</v>
      </c>
      <c r="AA15" s="46">
        <f t="shared" ca="1" si="44"/>
        <v>19</v>
      </c>
      <c r="AB15" s="46">
        <f t="shared" ca="1" si="44"/>
        <v>20</v>
      </c>
      <c r="AC15" s="46">
        <f t="shared" ca="1" si="44"/>
        <v>21</v>
      </c>
      <c r="AD15" s="34">
        <f t="shared" ca="1" si="44"/>
        <v>22</v>
      </c>
      <c r="AE15" s="34">
        <f t="shared" ca="1" si="44"/>
        <v>23</v>
      </c>
      <c r="AF15" s="46">
        <f ca="1">IFERROR(IF(AE15&gt;=1,AE15+1,""),"")</f>
        <v>24</v>
      </c>
      <c r="AG15" s="46">
        <f ca="1">IFERROR(IF(AF15&gt;=1,AF15+1,""),"")</f>
        <v>25</v>
      </c>
      <c r="AH15" s="46">
        <f ca="1">IFERROR(IF(AG15&gt;=1,AG15+1,""),"")</f>
        <v>26</v>
      </c>
      <c r="AI15" s="46">
        <f ca="1">IFERROR(IF(AH15&gt;=1,AH15+1,""),"")</f>
        <v>27</v>
      </c>
      <c r="AJ15" s="66">
        <f ca="1">IFERROR(IF(AI15&gt;=1,AI15+1,""),"")</f>
        <v>28</v>
      </c>
      <c r="AK15" s="34">
        <f ca="1">IFERROR(IF(AJ15&gt;=1,AJ15+1,""),"")</f>
        <v>29</v>
      </c>
      <c r="AL15" s="34">
        <f ca="1">IFERROR(IF(AK15&gt;=1,AK15+1,""),"")</f>
        <v>30</v>
      </c>
      <c r="AM15" s="46">
        <v>31</v>
      </c>
      <c r="AN15" s="34"/>
      <c r="AO15" s="57" t="s">
        <v>98</v>
      </c>
    </row>
    <row r="16" spans="1:41" ht="30.75" customHeight="1" x14ac:dyDescent="0.3">
      <c r="B16" s="33" t="s">
        <v>11</v>
      </c>
      <c r="C16" s="34">
        <v>1</v>
      </c>
      <c r="D16" s="59"/>
      <c r="E16" s="65">
        <v>1</v>
      </c>
      <c r="F16" s="65">
        <f ca="1">IFERROR(IF(TEXT(DATE(Calendar_Year,ROW($A11),1),"ddd")=LEFT(E$5,2),DATE(Calendar_Year,ROW($A11),1),IF(E16&gt;=1,E16+1,"")),"")</f>
        <v>2</v>
      </c>
      <c r="G16" s="65">
        <f ca="1">IFERROR(IF(TEXT(DATE(Calendar_Year,ROW($A11),1),"ddd")=LEFT(F$5,2),DATE(Calendar_Year,ROW($A11),1),IF(F16&gt;=1,F16+1,"")),"")</f>
        <v>3</v>
      </c>
      <c r="H16" s="65">
        <f ca="1">IFERROR(IF(TEXT(DATE(Calendar_Year,ROW($A11),1),"ddd")=LEFT(G$5,2),DATE(Calendar_Year,ROW($A11),1),IF(G16&gt;=1,G16+1,"")),"")</f>
        <v>4</v>
      </c>
      <c r="I16" s="34">
        <f ca="1">IFERROR(IF(TEXT(DATE(Calendar_Year,ROW($A11),1),"ddd")=LEFT(H$5,2),DATE(Calendar_Year,ROW($A11),1),IF(H16&gt;=1,H16+1,"")),"")</f>
        <v>5</v>
      </c>
      <c r="J16" s="34">
        <f ca="1">IFERROR(IF(TEXT(DATE(Calendar_Year,ROW($A11),1),"ddd")=LEFT(I$5,2),DATE(Calendar_Year,ROW($A11),1),IF(I16&gt;=1,I16+1,"")),"")</f>
        <v>6</v>
      </c>
      <c r="K16" s="46">
        <f t="shared" ref="K16:AE16" ca="1" si="45">IFERROR(IF(J16&gt;=1,J16+1,""),"")</f>
        <v>7</v>
      </c>
      <c r="L16" s="46">
        <f t="shared" ca="1" si="45"/>
        <v>8</v>
      </c>
      <c r="M16" s="46">
        <f t="shared" ca="1" si="45"/>
        <v>9</v>
      </c>
      <c r="N16" s="46">
        <f t="shared" ca="1" si="45"/>
        <v>10</v>
      </c>
      <c r="O16" s="46">
        <f t="shared" ca="1" si="45"/>
        <v>11</v>
      </c>
      <c r="P16" s="34">
        <f t="shared" ca="1" si="45"/>
        <v>12</v>
      </c>
      <c r="Q16" s="34">
        <f t="shared" ca="1" si="45"/>
        <v>13</v>
      </c>
      <c r="R16" s="66">
        <f t="shared" ca="1" si="45"/>
        <v>14</v>
      </c>
      <c r="S16" s="46">
        <f t="shared" ca="1" si="45"/>
        <v>15</v>
      </c>
      <c r="T16" s="46">
        <f t="shared" ca="1" si="45"/>
        <v>16</v>
      </c>
      <c r="U16" s="46">
        <f t="shared" ca="1" si="45"/>
        <v>17</v>
      </c>
      <c r="V16" s="46">
        <f t="shared" ca="1" si="45"/>
        <v>18</v>
      </c>
      <c r="W16" s="34">
        <f t="shared" ca="1" si="45"/>
        <v>19</v>
      </c>
      <c r="X16" s="34">
        <f t="shared" ca="1" si="45"/>
        <v>20</v>
      </c>
      <c r="Y16" s="46">
        <f t="shared" ca="1" si="45"/>
        <v>21</v>
      </c>
      <c r="Z16" s="46">
        <f t="shared" ca="1" si="45"/>
        <v>22</v>
      </c>
      <c r="AA16" s="46">
        <f t="shared" ca="1" si="45"/>
        <v>23</v>
      </c>
      <c r="AB16" s="46">
        <f t="shared" ca="1" si="45"/>
        <v>24</v>
      </c>
      <c r="AC16" s="46">
        <f t="shared" ca="1" si="45"/>
        <v>25</v>
      </c>
      <c r="AD16" s="34">
        <f t="shared" ca="1" si="45"/>
        <v>26</v>
      </c>
      <c r="AE16" s="34">
        <f t="shared" ca="1" si="45"/>
        <v>27</v>
      </c>
      <c r="AF16" s="48">
        <f ca="1">IFERROR(IF(AE16&gt;=1,AE16+1,""),"")</f>
        <v>28</v>
      </c>
      <c r="AG16" s="48">
        <f ca="1">IFERROR(IF(AF16&gt;=1,AF16+1,""),"")</f>
        <v>29</v>
      </c>
      <c r="AH16" s="48">
        <v>30</v>
      </c>
      <c r="AI16" s="47" t="str">
        <f>IFERROR(IF(#REF!&gt;=1,#REF!+1,""),"")</f>
        <v/>
      </c>
      <c r="AJ16" s="47" t="str">
        <f t="shared" si="26"/>
        <v/>
      </c>
      <c r="AK16" s="34" t="str">
        <f t="shared" si="31"/>
        <v/>
      </c>
      <c r="AL16" s="34" t="str">
        <f ca="1">IFERROR(IF(AND(AK16&gt;=1,AK16+1&lt;=DATE(Calendar_Year,ROW($A11)+1,0)),AK16+1,""),"")</f>
        <v/>
      </c>
      <c r="AM16" s="34" t="str">
        <f t="shared" ca="1" si="39"/>
        <v/>
      </c>
      <c r="AN16" s="34"/>
      <c r="AO16" s="70"/>
    </row>
    <row r="17" spans="2:41" ht="30.75" customHeight="1" x14ac:dyDescent="0.3">
      <c r="B17" s="33" t="s">
        <v>12</v>
      </c>
      <c r="C17" s="34" t="str">
        <f ca="1">IFERROR(IF(TEXT(DATE(Calendar_Year,ROW($A12),1),"ddd")=LEFT(C$5,2),DATE(Calendar_Year,ROW($A12),1),""),"")</f>
        <v/>
      </c>
      <c r="D17" s="34" t="str">
        <f ca="1">IFERROR(IF(TEXT(DATE(Calendar_Year,ROW($A12),1),"ddd")=LEFT(D$5,2),DATE(Calendar_Year,ROW($A12),1),IF(C17&gt;=1,C17+1,"")),"")</f>
        <v/>
      </c>
      <c r="E17" s="47"/>
      <c r="F17" s="48">
        <v>1</v>
      </c>
      <c r="G17" s="48">
        <f ca="1">IFERROR(IF(TEXT(DATE(Calendar_Year,ROW($A12),1),"ddd")=LEFT(G$5,2),DATE(Calendar_Year,ROW($A12),1),IF(F17&gt;=1,F17+1,"")),"")</f>
        <v>2</v>
      </c>
      <c r="H17" s="48">
        <f ca="1">IFERROR(IF(TEXT(DATE(Calendar_Year,ROW($A12),1),"ddd")=LEFT(H$5,2),DATE(Calendar_Year,ROW($A12),1),IF(G17&gt;=1,G17+1,"")),"")</f>
        <v>3</v>
      </c>
      <c r="I17" s="69">
        <f ca="1">IFERROR(IF(TEXT(DATE(Calendar_Year,ROW($A12),1),"ddd")=LEFT(I$5,2),DATE(Calendar_Year,ROW($A12),1),IF(H17&gt;=1,H17+1,"")),"")</f>
        <v>4</v>
      </c>
      <c r="J17" s="69">
        <f t="shared" ref="J17" ca="1" si="46">IFERROR(IF(I17&gt;=1,I17+1,""),"")</f>
        <v>5</v>
      </c>
      <c r="K17" s="49">
        <f t="shared" ca="1" si="34"/>
        <v>6</v>
      </c>
      <c r="L17" s="49">
        <f t="shared" ca="1" si="2"/>
        <v>7</v>
      </c>
      <c r="M17" s="49">
        <f t="shared" ca="1" si="3"/>
        <v>8</v>
      </c>
      <c r="N17" s="49">
        <f t="shared" ca="1" si="4"/>
        <v>9</v>
      </c>
      <c r="O17" s="49">
        <f t="shared" ca="1" si="5"/>
        <v>10</v>
      </c>
      <c r="P17" s="49">
        <f t="shared" ca="1" si="6"/>
        <v>11</v>
      </c>
      <c r="Q17" s="49">
        <f t="shared" ca="1" si="7"/>
        <v>12</v>
      </c>
      <c r="R17" s="49">
        <f t="shared" ca="1" si="8"/>
        <v>13</v>
      </c>
      <c r="S17" s="49">
        <f t="shared" ca="1" si="9"/>
        <v>14</v>
      </c>
      <c r="T17" s="49">
        <f t="shared" ca="1" si="10"/>
        <v>15</v>
      </c>
      <c r="U17" s="49">
        <f t="shared" ca="1" si="11"/>
        <v>16</v>
      </c>
      <c r="V17" s="49">
        <f t="shared" ca="1" si="12"/>
        <v>17</v>
      </c>
      <c r="W17" s="49">
        <f t="shared" ca="1" si="13"/>
        <v>18</v>
      </c>
      <c r="X17" s="49">
        <f t="shared" ca="1" si="14"/>
        <v>19</v>
      </c>
      <c r="Y17" s="49">
        <f t="shared" ca="1" si="15"/>
        <v>20</v>
      </c>
      <c r="Z17" s="49">
        <f t="shared" ca="1" si="16"/>
        <v>21</v>
      </c>
      <c r="AA17" s="49">
        <f t="shared" ca="1" si="17"/>
        <v>22</v>
      </c>
      <c r="AB17" s="49">
        <f t="shared" ca="1" si="18"/>
        <v>23</v>
      </c>
      <c r="AC17" s="49">
        <f t="shared" ca="1" si="19"/>
        <v>24</v>
      </c>
      <c r="AD17" s="49">
        <f t="shared" ca="1" si="20"/>
        <v>25</v>
      </c>
      <c r="AE17" s="49">
        <f t="shared" ca="1" si="21"/>
        <v>26</v>
      </c>
      <c r="AF17" s="49">
        <f t="shared" ca="1" si="22"/>
        <v>27</v>
      </c>
      <c r="AG17" s="49">
        <f t="shared" ca="1" si="35"/>
        <v>28</v>
      </c>
      <c r="AH17" s="49">
        <f t="shared" ca="1" si="24"/>
        <v>29</v>
      </c>
      <c r="AI17" s="49">
        <f t="shared" ca="1" si="25"/>
        <v>30</v>
      </c>
      <c r="AJ17" s="34"/>
      <c r="AK17" s="34" t="str">
        <f t="shared" si="31"/>
        <v/>
      </c>
      <c r="AL17" s="34" t="str">
        <f ca="1">IFERROR(IF(AND(AK17&gt;=1,AK17+1&lt;=DATE(Calendar_Year,ROW($A12)+1,0)),AK17+1,""),"")</f>
        <v/>
      </c>
      <c r="AM17" s="34" t="str">
        <f t="shared" ca="1" si="39"/>
        <v/>
      </c>
      <c r="AN17" s="34"/>
      <c r="AO17" s="64"/>
    </row>
    <row r="18" spans="2:41" ht="39.950000000000003" customHeight="1" x14ac:dyDescent="0.3">
      <c r="B18" s="7" t="s">
        <v>13</v>
      </c>
      <c r="C18" s="2"/>
      <c r="D18" s="2"/>
      <c r="E18" s="2"/>
      <c r="F18" s="2"/>
      <c r="G18" s="3"/>
      <c r="H18" s="3"/>
      <c r="I18" s="3"/>
      <c r="J18" s="3"/>
      <c r="K18" s="3"/>
      <c r="L18" s="3"/>
      <c r="M18" s="3"/>
      <c r="N18" s="3"/>
      <c r="O18" s="3"/>
      <c r="AO18" s="32"/>
    </row>
    <row r="19" spans="2:41" ht="48.75" customHeight="1" x14ac:dyDescent="0.3">
      <c r="C19" s="80" t="s">
        <v>90</v>
      </c>
      <c r="D19" s="80"/>
      <c r="E19" s="80"/>
      <c r="F19" s="80"/>
      <c r="G19" s="8"/>
      <c r="I19" s="72" t="s">
        <v>69</v>
      </c>
      <c r="J19" s="72"/>
      <c r="K19" s="72"/>
      <c r="L19" s="72"/>
      <c r="M19" s="8"/>
      <c r="N19" s="15"/>
      <c r="O19" s="76" t="s">
        <v>80</v>
      </c>
      <c r="P19" s="76"/>
      <c r="Q19" s="76"/>
      <c r="R19" s="76"/>
      <c r="S19" s="8"/>
      <c r="U19" s="76" t="s">
        <v>81</v>
      </c>
      <c r="V19" s="76"/>
      <c r="W19" s="76"/>
      <c r="X19" s="76"/>
      <c r="Y19" s="8"/>
      <c r="AA19" s="76" t="s">
        <v>82</v>
      </c>
      <c r="AB19" s="76"/>
      <c r="AC19" s="76"/>
      <c r="AD19" s="76"/>
      <c r="AE19" s="8"/>
      <c r="AF19" s="4"/>
      <c r="AG19" s="72" t="s">
        <v>83</v>
      </c>
      <c r="AH19" s="72"/>
      <c r="AI19" s="72"/>
      <c r="AJ19" s="72"/>
    </row>
    <row r="20" spans="2:41" ht="54.95" customHeight="1" x14ac:dyDescent="0.3">
      <c r="C20" s="79">
        <f ca="1">SUMIFS(LeaveTracker[Días],LeaveTracker[Nombre del empleado],valSelEmployee,LeaveTracker[Fecha de inicio],"&gt;="&amp;DATE(Calendar_Year,1,1),LeaveTracker[Fecha de finalización],"&lt;"&amp;DATE(Calendar_Year+1,1,1))</f>
        <v>0</v>
      </c>
      <c r="D20" s="79"/>
      <c r="E20" s="79"/>
      <c r="F20" s="79"/>
      <c r="G20" s="8"/>
      <c r="I20" s="79">
        <f ca="1">NETWORKDAYS(DATE(Calendar_Year,1,1),EDATE(DATE(Calendar_Year,1,1),12)-1)</f>
        <v>260</v>
      </c>
      <c r="J20" s="79"/>
      <c r="K20" s="79"/>
      <c r="L20" s="79"/>
      <c r="M20" s="8"/>
      <c r="N20" s="12"/>
      <c r="O20" s="83">
        <f ca="1">SUMIFS(LeaveTracker[Días],LeaveTracker[Nombre del empleado],valSelEmployee,LeaveTracker[Fecha de inicio],"&gt;="&amp;DATE(Calendar_Year,1,1),LeaveTracker[Fecha de finalización],"&lt;"&amp;DATE(Calendar_Year+1,1,1),LeaveTracker[Tipo de baja],'Tipos de baja'!B4)</f>
        <v>0</v>
      </c>
      <c r="P20" s="83"/>
      <c r="Q20" s="83"/>
      <c r="R20" s="83"/>
      <c r="S20" s="8"/>
      <c r="U20" s="82">
        <f ca="1">SUMIFS(LeaveTracker[Días],LeaveTracker[Nombre del empleado],valSelEmployee,LeaveTracker[Fecha de inicio],"&gt;="&amp;DATE(Calendar_Year,1,1),LeaveTracker[Fecha de finalización],"&lt;"&amp;DATE(Calendar_Year+1,1,1),LeaveTracker[Tipo de baja],'Tipos de baja'!B5)</f>
        <v>0</v>
      </c>
      <c r="V20" s="82"/>
      <c r="W20" s="82"/>
      <c r="X20" s="82"/>
      <c r="Y20" s="8"/>
      <c r="AA20" s="75">
        <f ca="1">SUMIFS(LeaveTracker[Días],LeaveTracker[Nombre del empleado],valSelEmployee,LeaveTracker[Fecha de inicio],"&gt;="&amp;DATE(Calendar_Year,1,1),LeaveTracker[Fecha de finalización],"&lt;"&amp;DATE(Calendar_Year+1,1,1),LeaveTracker[Tipo de baja],'Tipos de baja'!#REF!)</f>
        <v>0</v>
      </c>
      <c r="AB20" s="75"/>
      <c r="AC20" s="75"/>
      <c r="AD20" s="75"/>
      <c r="AE20" s="8"/>
      <c r="AF20" s="12"/>
      <c r="AG20" s="74">
        <f ca="1">SUMIFS(LeaveTracker[Días],LeaveTracker[Nombre del empleado],valSelEmployee,LeaveTracker[Fecha de inicio],"&gt;="&amp;DATE(Calendar_Year,1,1),LeaveTracker[Fecha de finalización],"&lt;"&amp;DATE(Calendar_Year+1,1,1),LeaveTracker[Tipo de baja],'Tipos de baja'!B6)</f>
        <v>0</v>
      </c>
      <c r="AH20" s="74"/>
      <c r="AI20" s="74"/>
      <c r="AJ20" s="74"/>
    </row>
    <row r="21" spans="2:41" ht="21.95" customHeight="1" x14ac:dyDescent="0.3">
      <c r="C21" s="73">
        <f ca="1">SUMIFS(LeaveTracker[Días],LeaveTracker[Nombre del empleado],valSelEmployee,LeaveTracker[Fecha de inicio],"&gt;="&amp;DATE(Calendar_Year-1,1,1),LeaveTracker[Fecha de finalización],"&lt;"&amp;DATE(Calendar_Year,1,1))</f>
        <v>0</v>
      </c>
      <c r="D21" s="73"/>
      <c r="E21" s="73"/>
      <c r="F21" s="73"/>
      <c r="G21" s="8"/>
      <c r="I21" s="73">
        <f ca="1">NETWORKDAYS(DATE(Calendar_Year-1,1,1),EDATE(DATE(Calendar_Year-1,1,1),12)-1)</f>
        <v>261</v>
      </c>
      <c r="J21" s="73"/>
      <c r="K21" s="73"/>
      <c r="L21" s="73"/>
      <c r="M21" s="8"/>
      <c r="N21" s="5"/>
      <c r="O21" s="73">
        <f ca="1">SUMIFS(LeaveTracker[Días],LeaveTracker[Nombre del empleado],valSelEmployee,LeaveTracker[Fecha de inicio],"&gt;="&amp;DATE(Calendar_Year-1,1,1),LeaveTracker[Fecha de finalización],"&lt;"&amp;DATE(Calendar_Year,1,1),LeaveTracker[Tipo de baja],'Tipos de baja'!B4)</f>
        <v>0</v>
      </c>
      <c r="P21" s="73"/>
      <c r="Q21" s="73"/>
      <c r="R21" s="73"/>
      <c r="S21" s="8"/>
      <c r="U21" s="73">
        <f ca="1">SUMIFS(LeaveTracker[Días],LeaveTracker[Nombre del empleado],valSelEmployee,LeaveTracker[Fecha de inicio],"&gt;="&amp;DATE(Calendar_Year-1,1,1),LeaveTracker[Fecha de finalización],"&lt;"&amp;DATE(Calendar_Year,1,1),LeaveTracker[Tipo de baja],'Tipos de baja'!B5)</f>
        <v>0</v>
      </c>
      <c r="V21" s="73"/>
      <c r="W21" s="73"/>
      <c r="X21" s="73"/>
      <c r="Y21" s="8"/>
      <c r="AA21" s="73">
        <f ca="1">SUMIFS(LeaveTracker[Días],LeaveTracker[Nombre del empleado],valSelEmployee,LeaveTracker[Fecha de inicio],"&gt;="&amp;DATE(Calendar_Year-1,1,1),LeaveTracker[Fecha de finalización],"&lt;"&amp;DATE(Calendar_Year,1,1),LeaveTracker[Tipo de baja],'Tipos de baja'!#REF!)</f>
        <v>0</v>
      </c>
      <c r="AB21" s="73"/>
      <c r="AC21" s="73"/>
      <c r="AD21" s="73"/>
      <c r="AE21" s="8"/>
      <c r="AF21" s="5"/>
      <c r="AG21" s="73">
        <f ca="1">SUMIFS(LeaveTracker[Días],LeaveTracker[Nombre del empleado],valSelEmployee,LeaveTracker[Fecha de inicio],"&gt;="&amp;DATE(Calendar_Year-1,1,1),LeaveTracker[Fecha de finalización],"&lt;"&amp;DATE(Calendar_Year,1,1),LeaveTracker[Tipo de baja],'Tipos de baja'!B6)</f>
        <v>0</v>
      </c>
      <c r="AH21" s="73"/>
      <c r="AI21" s="73"/>
      <c r="AJ21" s="73"/>
    </row>
    <row r="22" spans="2:41" ht="21.95" customHeight="1" x14ac:dyDescent="0.3">
      <c r="C22" s="71" t="str">
        <f ca="1">IFERROR(IF(C21&lt;&gt;0,IF(C20&gt;=C21,"UP ", "DESCENSO DEL ")&amp;TEXT(C20/C21-1,"0%;0%"),"AUMENTO DEL 100%"),"")</f>
        <v>AUMENTO DEL 100%</v>
      </c>
      <c r="D22" s="71"/>
      <c r="E22" s="71"/>
      <c r="F22" s="71"/>
      <c r="G22" s="8"/>
      <c r="I22" s="84" t="str">
        <f ca="1">IFERROR(IF(I21&lt;&gt;0,IF(I20&gt;=I21,"UP ", "DESCENSO DEL ")&amp;TEXT(I20/I21-1,"0%;0%"),"AUMENTO DEL 100%"),"")</f>
        <v>DESCENSO DEL 0%</v>
      </c>
      <c r="J22" s="84"/>
      <c r="K22" s="84"/>
      <c r="L22" s="84"/>
      <c r="M22" s="8"/>
      <c r="N22" s="5"/>
      <c r="O22" s="71" t="str">
        <f ca="1">IFERROR(IF(O21&lt;&gt;0,IF(O20&gt;=O21,"UP ", "DESCENSO DEL ")&amp;TEXT(O20/O21-1,"0%;0%"),"AUMENTO DEL 100%"),"")</f>
        <v>AUMENTO DEL 100%</v>
      </c>
      <c r="P22" s="71"/>
      <c r="Q22" s="71"/>
      <c r="R22" s="71"/>
      <c r="S22" s="8"/>
      <c r="U22" s="71" t="str">
        <f ca="1">IFERROR(IF(U21&lt;&gt;0,IF(U20&gt;=U21,"UP ", "DESCENSO DEL ")&amp;TEXT(U20/U21-1,"0%;0%"),"AUMENTO DEL 100%"),"")</f>
        <v>AUMENTO DEL 100%</v>
      </c>
      <c r="V22" s="71"/>
      <c r="W22" s="71"/>
      <c r="X22" s="71"/>
      <c r="Y22" s="8"/>
      <c r="AA22" s="71" t="str">
        <f ca="1">IFERROR(IF(AA21&lt;&gt;0,IF(AA20&gt;=AA21,"UP ", "DESCENSO DEL ")&amp;TEXT(AA20/AA21-1,"0%;0%"),"AUMENTO DEL 100%"),"")</f>
        <v>AUMENTO DEL 100%</v>
      </c>
      <c r="AB22" s="71"/>
      <c r="AC22" s="71"/>
      <c r="AD22" s="71"/>
      <c r="AE22" s="8"/>
      <c r="AF22" s="5"/>
      <c r="AG22" s="71" t="str">
        <f ca="1">IFERROR(IF(AG21&lt;&gt;0,IF(AG20&gt;=AG21,"UP ", "DESCENSO DEL ")&amp;TEXT(AG20/AG21-1,"0%;0%"),"AUMENTO DEL 100%"),"")</f>
        <v>AUMENTO DEL 100%</v>
      </c>
      <c r="AH22" s="71"/>
      <c r="AI22" s="71"/>
      <c r="AJ22" s="71"/>
    </row>
    <row r="23" spans="2:41" x14ac:dyDescent="0.3">
      <c r="I23" s="12"/>
      <c r="J23" s="12"/>
      <c r="K23" s="12"/>
      <c r="L23" s="12"/>
    </row>
  </sheetData>
  <mergeCells count="26">
    <mergeCell ref="C2:M2"/>
    <mergeCell ref="C20:F20"/>
    <mergeCell ref="C19:F19"/>
    <mergeCell ref="AA21:AD21"/>
    <mergeCell ref="AA22:AD22"/>
    <mergeCell ref="C3:I3"/>
    <mergeCell ref="U20:X20"/>
    <mergeCell ref="U21:X21"/>
    <mergeCell ref="U22:X22"/>
    <mergeCell ref="U19:X19"/>
    <mergeCell ref="C22:F22"/>
    <mergeCell ref="O19:R19"/>
    <mergeCell ref="O20:R20"/>
    <mergeCell ref="I20:L20"/>
    <mergeCell ref="I22:L22"/>
    <mergeCell ref="O21:R21"/>
    <mergeCell ref="O22:R22"/>
    <mergeCell ref="I19:L19"/>
    <mergeCell ref="I21:L21"/>
    <mergeCell ref="C21:F21"/>
    <mergeCell ref="AG20:AJ20"/>
    <mergeCell ref="AG21:AJ21"/>
    <mergeCell ref="AG19:AJ19"/>
    <mergeCell ref="AG22:AJ22"/>
    <mergeCell ref="AA20:AD20"/>
    <mergeCell ref="AA19:AD19"/>
  </mergeCells>
  <conditionalFormatting sqref="C6:AM6 C7:C8 AG7:AN7 C9:AN9 C10:H10 C11:D11 AJ11:AM11 C12:H12 AM12 AO12 C13 AN11:AN12 C14:E14 AK14:AN14 C15:G15 AN15 AI16:AN16 C16 C17:AN17">
    <cfRule type="expression" dxfId="135" priority="82">
      <formula>MONTH(C6)&lt;&gt;MONTH($B6)</formula>
    </cfRule>
    <cfRule type="expression" dxfId="134" priority="95">
      <formula>OR(LEFT(C$5,1)="S", COUNTIF(lstHolidays, C6)&gt;0)</formula>
    </cfRule>
    <cfRule type="expression" dxfId="133" priority="96">
      <formula>OR(LEFT(C$5,1)="D", COUNTIF(lstHolidays, C6)&gt;0)</formula>
    </cfRule>
  </conditionalFormatting>
  <conditionalFormatting sqref="C22 G22 I22 S22 M22:N22 AE22:AF22 AA22 Y22">
    <cfRule type="beginsWith" dxfId="132" priority="81" operator="beginsWith" text="AUMENTO DEL">
      <formula>LEFT(C22,LEN("AUMENTO DEL"))="AUMENTO DEL"</formula>
    </cfRule>
  </conditionalFormatting>
  <conditionalFormatting sqref="AG22">
    <cfRule type="beginsWith" dxfId="131" priority="78" operator="beginsWith" text="UP">
      <formula>LEFT(AG22,LEN("UP"))="UP"</formula>
    </cfRule>
  </conditionalFormatting>
  <conditionalFormatting sqref="O22">
    <cfRule type="beginsWith" dxfId="130" priority="80" operator="beginsWith" text="UP">
      <formula>LEFT(O22,LEN("UP"))="UP"</formula>
    </cfRule>
  </conditionalFormatting>
  <conditionalFormatting sqref="U22">
    <cfRule type="beginsWith" dxfId="129" priority="79" operator="beginsWith" text="UP">
      <formula>LEFT(U22,LEN("UP"))="UP"</formula>
    </cfRule>
  </conditionalFormatting>
  <conditionalFormatting sqref="AN6">
    <cfRule type="expression" dxfId="128" priority="57">
      <formula>MONTH(AN6)&lt;&gt;MONTH($B6)</formula>
    </cfRule>
    <cfRule type="expression" dxfId="127" priority="59">
      <formula>OR(LEFT(AN$5,1)="S", COUNTIF(lstHolidays, AN6)&gt;0)</formula>
    </cfRule>
    <cfRule type="expression" dxfId="126" priority="60">
      <formula>OR(LEFT(AN$5,1)="D", COUNTIF(lstHolidays, AN6)&gt;0)</formula>
    </cfRule>
  </conditionalFormatting>
  <conditionalFormatting sqref="E7:AF7 K9 E8:AI8 K10:AN10 F11:AI11 J12:AL12 G14:AJ14 I15:AM15 E16:AH16">
    <cfRule type="expression" dxfId="125" priority="112">
      <formula>MONTH(E7)&lt;&gt;MONTH($B7)</formula>
    </cfRule>
    <cfRule type="expression" dxfId="124" priority="113">
      <formula>OR(LEFT(D$5,1)="S", COUNTIF(lstHolidays, E7)&gt;0)</formula>
    </cfRule>
    <cfRule type="expression" dxfId="123" priority="114">
      <formula>OR(LEFT(D$5,1)="D", COUNTIF(lstHolidays, E7)&gt;0)</formula>
    </cfRule>
  </conditionalFormatting>
  <conditionalFormatting sqref="D7">
    <cfRule type="expression" dxfId="122" priority="54">
      <formula>MONTH(D7)&lt;&gt;MONTH($B7)</formula>
    </cfRule>
    <cfRule type="expression" dxfId="121" priority="55">
      <formula>OR(LEFT(C$5,1)="S", COUNTIF(lstHolidays, D7)&gt;0)</formula>
    </cfRule>
    <cfRule type="expression" dxfId="120" priority="56">
      <formula>OR(LEFT(C$5,1)="D", COUNTIF(lstHolidays, D7)&gt;0)</formula>
    </cfRule>
  </conditionalFormatting>
  <conditionalFormatting sqref="T9">
    <cfRule type="expression" dxfId="119" priority="44">
      <formula>MONTH(T9)&lt;&gt;MONTH($B9)</formula>
    </cfRule>
    <cfRule type="expression" dxfId="118" priority="45">
      <formula>OR(LEFT(S$5,1)="S", COUNTIF(lstHolidays, T9)&gt;0)</formula>
    </cfRule>
    <cfRule type="expression" dxfId="117" priority="46">
      <formula>OR(LEFT(S$5,1)="D", COUNTIF(lstHolidays, T9)&gt;0)</formula>
    </cfRule>
  </conditionalFormatting>
  <conditionalFormatting sqref="AC9">
    <cfRule type="expression" dxfId="116" priority="41">
      <formula>MONTH(AC9)&lt;&gt;MONTH($B9)</formula>
    </cfRule>
    <cfRule type="expression" dxfId="115" priority="42">
      <formula>OR(LEFT(AB$5,1)="S", COUNTIF(lstHolidays, AC9)&gt;0)</formula>
    </cfRule>
    <cfRule type="expression" dxfId="114" priority="43">
      <formula>OR(LEFT(AB$5,1)="D", COUNTIF(lstHolidays, AC9)&gt;0)</formula>
    </cfRule>
  </conditionalFormatting>
  <conditionalFormatting sqref="U7">
    <cfRule type="expression" dxfId="113" priority="38">
      <formula>MONTH(U7)&lt;&gt;MONTH($B7)</formula>
    </cfRule>
    <cfRule type="expression" dxfId="112" priority="39">
      <formula>OR(LEFT(U$5,1)="S", COUNTIF(lstHolidays, U7)&gt;0)</formula>
    </cfRule>
    <cfRule type="expression" dxfId="111" priority="40">
      <formula>OR(LEFT(U$5,1)="D", COUNTIF(lstHolidays, U7)&gt;0)</formula>
    </cfRule>
  </conditionalFormatting>
  <conditionalFormatting sqref="U7">
    <cfRule type="expression" dxfId="110" priority="35">
      <formula>MONTH(U7)&lt;&gt;MONTH($B7)</formula>
    </cfRule>
    <cfRule type="expression" dxfId="109" priority="36">
      <formula>OR(LEFT(T$5,1)="S", COUNTIF(lstHolidays, U7)&gt;0)</formula>
    </cfRule>
    <cfRule type="expression" dxfId="108" priority="37">
      <formula>OR(LEFT(T$5,1)="D", COUNTIF(lstHolidays, U7)&gt;0)</formula>
    </cfRule>
  </conditionalFormatting>
  <conditionalFormatting sqref="AJ8:AN8">
    <cfRule type="expression" dxfId="107" priority="28">
      <formula>MONTH(AJ8)&lt;&gt;MONTH($B8)</formula>
    </cfRule>
    <cfRule type="expression" dxfId="106" priority="30">
      <formula>OR(LEFT(AJ$5,1)="S", COUNTIF(lstHolidays, AJ8)&gt;0)</formula>
    </cfRule>
    <cfRule type="expression" dxfId="105" priority="31">
      <formula>OR(LEFT(AJ$5,1)="D", COUNTIF(lstHolidays, AJ8)&gt;0)</formula>
    </cfRule>
  </conditionalFormatting>
  <conditionalFormatting sqref="L9">
    <cfRule type="expression" dxfId="104" priority="25">
      <formula>MONTH(L9)&lt;&gt;MONTH($B9)</formula>
    </cfRule>
    <cfRule type="expression" dxfId="103" priority="26">
      <formula>OR(LEFT(K$5,1)="S", COUNTIF(lstHolidays, L9)&gt;0)</formula>
    </cfRule>
    <cfRule type="expression" dxfId="102" priority="27">
      <formula>OR(LEFT(K$5,1)="D", COUNTIF(lstHolidays, L9)&gt;0)</formula>
    </cfRule>
  </conditionalFormatting>
  <conditionalFormatting sqref="U9">
    <cfRule type="expression" dxfId="101" priority="22">
      <formula>MONTH(U9)&lt;&gt;MONTH($B9)</formula>
    </cfRule>
    <cfRule type="expression" dxfId="100" priority="23">
      <formula>OR(LEFT(T$5,1)="S", COUNTIF(lstHolidays, U9)&gt;0)</formula>
    </cfRule>
    <cfRule type="expression" dxfId="99" priority="24">
      <formula>OR(LEFT(T$5,1)="D", COUNTIF(lstHolidays, U9)&gt;0)</formula>
    </cfRule>
  </conditionalFormatting>
  <conditionalFormatting sqref="AD9">
    <cfRule type="expression" dxfId="98" priority="19">
      <formula>MONTH(AD9)&lt;&gt;MONTH($B9)</formula>
    </cfRule>
    <cfRule type="expression" dxfId="97" priority="20">
      <formula>OR(LEFT(AC$5,1)="S", COUNTIF(lstHolidays, AD9)&gt;0)</formula>
    </cfRule>
    <cfRule type="expression" dxfId="96" priority="21">
      <formula>OR(LEFT(AC$5,1)="D", COUNTIF(lstHolidays, AD9)&gt;0)</formula>
    </cfRule>
  </conditionalFormatting>
  <conditionalFormatting sqref="AF9:AJ9">
    <cfRule type="expression" dxfId="95" priority="16">
      <formula>MONTH(AF9)&lt;&gt;MONTH($B9)</formula>
    </cfRule>
    <cfRule type="expression" dxfId="94" priority="17">
      <formula>OR(LEFT(AE$5,1)="S", COUNTIF(lstHolidays, AF9)&gt;0)</formula>
    </cfRule>
    <cfRule type="expression" dxfId="93" priority="18">
      <formula>OR(LEFT(AE$5,1)="D", COUNTIF(lstHolidays, AF9)&gt;0)</formula>
    </cfRule>
  </conditionalFormatting>
  <conditionalFormatting sqref="D13:AH13">
    <cfRule type="expression" dxfId="92" priority="118">
      <formula>MONTH(D13)&lt;&gt;MONTH($B13)</formula>
    </cfRule>
    <cfRule type="expression" dxfId="91" priority="119">
      <formula>OR(LEFT(J$5,1)="S", COUNTIF(lstHolidays, D13)&gt;0)</formula>
    </cfRule>
    <cfRule type="expression" dxfId="90" priority="120">
      <formula>OR(LEFT(J$5,1)="D", COUNTIF(lstHolidays, D13)&gt;0)</formula>
    </cfRule>
  </conditionalFormatting>
  <conditionalFormatting sqref="D11">
    <cfRule type="expression" dxfId="89" priority="13">
      <formula>MONTH(D11)&lt;&gt;MONTH($B11)</formula>
    </cfRule>
    <cfRule type="expression" dxfId="88" priority="14">
      <formula>OR(LEFT(J$5,1)="S", COUNTIF(lstHolidays, D11)&gt;0)</formula>
    </cfRule>
    <cfRule type="expression" dxfId="87" priority="15">
      <formula>OR(LEFT(J$5,1)="D", COUNTIF(lstHolidays, D11)&gt;0)</formula>
    </cfRule>
  </conditionalFormatting>
  <conditionalFormatting sqref="AD14">
    <cfRule type="expression" dxfId="86" priority="142">
      <formula>MONTH(AD14)&lt;&gt;MONTH($B14)</formula>
    </cfRule>
    <cfRule type="expression" dxfId="85" priority="143">
      <formula>OR(LEFT(AI$5,1)="S", COUNTIF(lstHolidays, AD14)&gt;0)</formula>
    </cfRule>
    <cfRule type="expression" dxfId="84" priority="144">
      <formula>OR(LEFT(AI$5,1)="D", COUNTIF(lstHolidays, AD14)&gt;0)</formula>
    </cfRule>
  </conditionalFormatting>
  <conditionalFormatting sqref="F17:I17">
    <cfRule type="expression" dxfId="83" priority="7">
      <formula>MONTH(F17)&lt;&gt;MONTH($B17)</formula>
    </cfRule>
    <cfRule type="expression" dxfId="82" priority="8">
      <formula>OR(LEFT(E$5,1)="S", COUNTIF(lstHolidays, F17)&gt;0)</formula>
    </cfRule>
    <cfRule type="expression" dxfId="81" priority="9">
      <formula>OR(LEFT(E$5,1)="D", COUNTIF(lstHolidays, F17)&gt;0)</formula>
    </cfRule>
  </conditionalFormatting>
  <conditionalFormatting sqref="K10:O10">
    <cfRule type="expression" dxfId="5" priority="4">
      <formula>MONTH(K10)&lt;&gt;MONTH($B10)</formula>
    </cfRule>
    <cfRule type="expression" dxfId="4" priority="5">
      <formula>OR(LEFT(K$5,1)="S", COUNTIF(lstHolidays, K10)&gt;0)</formula>
    </cfRule>
    <cfRule type="expression" dxfId="3" priority="6">
      <formula>OR(LEFT(K$5,1)="D", COUNTIF(lstHolidays, K10)&gt;0)</formula>
    </cfRule>
  </conditionalFormatting>
  <conditionalFormatting sqref="K10:O10">
    <cfRule type="expression" dxfId="2" priority="1">
      <formula>MONTH(K10)&lt;&gt;MONTH($B10)</formula>
    </cfRule>
    <cfRule type="expression" dxfId="1" priority="2">
      <formula>OR(LEFT(J$5,1)="S", COUNTIF(lstHolidays, K10)&gt;0)</formula>
    </cfRule>
    <cfRule type="expression" dxfId="0" priority="3">
      <formula>OR(LEFT(J$5,1)="D", COUNTIF(lstHolidays, K10)&gt;0)</formula>
    </cfRule>
  </conditionalFormatting>
  <dataValidations disablePrompts="1" count="15">
    <dataValidation allowBlank="1" showInputMessage="1" showErrorMessage="1" prompt="Vea la asistencia anual de empleado en este libro. Seleccione un empleado y el año para obtener información general en esta hoja de cálculo." sqref="A1" xr:uid="{00000000-0002-0000-0000-000000000000}"/>
    <dataValidation allowBlank="1" showInputMessage="1" showErrorMessage="1" prompt="Escriba el año en la celda AM3 de la derecha." sqref="J3" xr:uid="{00000000-0002-0000-0000-000001000000}"/>
    <dataValidation allowBlank="1" showInputMessage="1" showErrorMessage="1" prompt="El título de la hoja de cálculo se encuentra en esta celda." sqref="B1" xr:uid="{00000000-0002-0000-0000-000002000000}"/>
    <dataValidation allowBlank="1" showInputMessage="1" showErrorMessage="1" prompt="El título de las características clave está en esta celda. Desplácese por las filas 19 a 22 para ver el número total de días de vacaciones, días laborables y otras estadísticas relacionadas con bajas." sqref="B18" xr:uid="{00000000-0002-0000-0000-000003000000}"/>
    <dataValidation allowBlank="1" showInputMessage="1" showErrorMessage="1" prompt="La tabla Registro de asistencia se actualiza automáticamente para los empleados y el año seleccionado con entradas de la hoja de cálculo Seguimiento de bajas del empleado. Los meses del año se encuentran en esta columna." sqref="B5" xr:uid="{00000000-0002-0000-0000-000004000000}"/>
    <dataValidation allowBlank="1" showInputMessage="1" showErrorMessage="1" prompt="Seleccione el empleado de la celda de la derecha." sqref="B2" xr:uid="{00000000-0002-0000-0000-000005000000}"/>
    <dataValidation allowBlank="1" showInputMessage="1" showErrorMessage="1" prompt="Escriba el año en la celda de la derecha." sqref="B3" xr:uid="{00000000-0002-0000-0000-000006000000}"/>
    <dataValidation type="list" allowBlank="1" showInputMessage="1" showErrorMessage="1" error="Seleccione un nombre de empleado de la lista. Seleccione CANCELAR y pulse ALT+FLECHA ABAJO y ENTRAR para elegir. " prompt="Seleccione el nombre del empleado en esta celda. Pulse ALT+FLECHA ABAJO para abrir la lista desplegable y después ENTRAR para realizar la selección." sqref="C2" xr:uid="{00000000-0002-0000-0000-000007000000}">
      <formula1>lstEmployees</formula1>
    </dataValidation>
    <dataValidation allowBlank="1" showInputMessage="1" showErrorMessage="1" prompt="Escriba el año en esta celda." sqref="C3:I3" xr:uid="{00000000-0002-0000-0000-000008000000}"/>
    <dataValidation allowBlank="1" showInputMessage="1" showErrorMessage="1" prompt="Escriba la fecha, el mes a la izquierda y el día de la semana en esta celda de esta columna. Solo se rellenan los días en el caso de días importantes del mes. Las bajas se resaltan según la leyenda que se encuentra debajo de la tabla." sqref="C5" xr:uid="{00000000-0002-0000-0000-000009000000}"/>
    <dataValidation allowBlank="1" showInputMessage="1" showErrorMessage="1" prompt="Los encabezados de estadísticas clave se calculan automáticamente en esta fila comenzando por la derecha." sqref="B19" xr:uid="{00000000-0002-0000-0000-00000A000000}"/>
    <dataValidation allowBlank="1" showInputMessage="1" showErrorMessage="1" prompt="Los valores de estadísticas clave se calculan automáticamente en esta fila comenzando por la derecha." sqref="B20" xr:uid="{00000000-0002-0000-0000-00000B000000}"/>
    <dataValidation allowBlank="1" showInputMessage="1" showErrorMessage="1" prompt="Las comparaciones de estadísticas clave con el año anterior se calculan automáticamente en esta fila comenzando por la derecha." sqref="B21" xr:uid="{00000000-0002-0000-0000-00000C000000}"/>
    <dataValidation allowBlank="1" showInputMessage="1" showErrorMessage="1" prompt="El cambio neto para cada estadística clave se encuentra en esta fila comenzando por la derecha." sqref="B22" xr:uid="{00000000-0002-0000-0000-00000D000000}"/>
    <dataValidation allowBlank="1" showInputMessage="1" showErrorMessage="1" prompt="Los días de la semana para el mes en la columna B y los días de la semana en este encabezado se encuentran en esta columna. El resaltado de celdas indica bajas." sqref="D5:AM5" xr:uid="{00000000-0002-0000-0000-00000E000000}"/>
  </dataValidations>
  <printOptions horizontalCentered="1"/>
  <pageMargins left="0.25" right="0.25" top="0.75" bottom="0.75" header="0.3" footer="0.3"/>
  <pageSetup paperSize="9" scale="63"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86" id="{77486DEF-4B90-4A09-A027-C628567EDF4C}">
            <xm:f>COUNTIFS(lstEmpNames,valSelEmployee,lstSdates,"&lt;="&amp;C6,lstEDates,"&gt;="&amp;C6,lstHTypes,'Tipos de baja'!$B$4)&gt;0</xm:f>
            <x14:dxf>
              <font>
                <color theme="3" tint="-0.24994659260841701"/>
              </font>
              <fill>
                <patternFill>
                  <bgColor theme="4"/>
                </patternFill>
              </fill>
            </x14:dxf>
          </x14:cfRule>
          <xm:sqref>C6:AM6 C7:C8 E7:AM7 E8:AI8 C9:AM9 C10:H10 F11:AM11 C12:H12 J12:AM12 AN9:AN12 C11:D11 C14:E14 G14:AN14 C15:G15 I15:AN15 C16 C17:AN17 E16:AN16 K10:AN10 C13:AH13</xm:sqref>
        </x14:conditionalFormatting>
        <x14:conditionalFormatting xmlns:xm="http://schemas.microsoft.com/office/excel/2006/main">
          <x14:cfRule type="expression" priority="97" id="{7BA81481-452F-4533-84C8-E4B1E4D25843}">
            <xm:f>COUNTIFS(lstEmpNames,valSelEmployee,lstSdates,"&lt;="&amp;C6,lstEDates,"&gt;="&amp;C6,lstHTypes,'Tipos de baja'!$B$5)&gt;0</xm:f>
            <x14:dxf>
              <fill>
                <patternFill>
                  <bgColor theme="8"/>
                </patternFill>
              </fill>
            </x14:dxf>
          </x14:cfRule>
          <x14:cfRule type="expression" priority="98" id="{7DF86B1D-BC96-4C1F-BA74-43CC1527B439}">
            <xm:f>COUNTIFS(lstEmpNames,valSelEmployee,lstSdates,"&lt;="&amp;C6,lstEDates,"&gt;="&amp;C6,lstHTypes,'Tipos de baja'!#REF!)&gt;0</xm:f>
            <x14:dxf>
              <fill>
                <patternFill>
                  <bgColor theme="6"/>
                </patternFill>
              </fill>
            </x14:dxf>
          </x14:cfRule>
          <x14:cfRule type="expression" priority="99" id="{8D7627D3-E4F4-4E54-8BDC-376A6BB31759}">
            <xm:f>COUNTIFS(lstEmpNames,valSelEmployee,lstSdates,"&lt;="&amp;C6,lstEDates,"&gt;="&amp;C6,lstHTypes,'Tipos de baja'!$B$6)&gt;0</xm:f>
            <x14:dxf>
              <fill>
                <patternFill>
                  <bgColor theme="7"/>
                </patternFill>
              </fill>
            </x14:dxf>
          </x14:cfRule>
          <xm:sqref>C6:AM6 C7:C8 E7:AM7 E8:AI8 C9:AM9 C10:H10 F11:AM11 C12:H12 J12:AM12 AN9:AN12 C11:D11 C14:E14 G14:AN14 C15:G15 I15:AN15 C16 C17:AN17 E16:AN16 K10:AN10 C13:AH13</xm:sqref>
        </x14:conditionalFormatting>
        <x14:conditionalFormatting xmlns:xm="http://schemas.microsoft.com/office/excel/2006/main">
          <x14:cfRule type="expression" priority="72" id="{0A989AF9-EBAA-45BA-9BDB-F65519F69EEB}">
            <xm:f>COUNTIFS(lstEmpNames,valSelEmployee,lstSdates,"&lt;="&amp;AO12,lstEDates,"&gt;="&amp;AO12,lstHTypes,'Tipos de baja'!$B$4)&gt;0</xm:f>
            <x14:dxf>
              <font>
                <color theme="3" tint="-0.24994659260841701"/>
              </font>
              <fill>
                <patternFill>
                  <bgColor theme="4"/>
                </patternFill>
              </fill>
            </x14:dxf>
          </x14:cfRule>
          <xm:sqref>AO12</xm:sqref>
        </x14:conditionalFormatting>
        <x14:conditionalFormatting xmlns:xm="http://schemas.microsoft.com/office/excel/2006/main">
          <x14:cfRule type="expression" priority="75" id="{2A60579A-6631-419B-A1A9-AFE86060A87B}">
            <xm:f>COUNTIFS(lstEmpNames,valSelEmployee,lstSdates,"&lt;="&amp;AO12,lstEDates,"&gt;="&amp;AO12,lstHTypes,'Tipos de baja'!$B$5)&gt;0</xm:f>
            <x14:dxf>
              <fill>
                <patternFill>
                  <bgColor theme="8"/>
                </patternFill>
              </fill>
            </x14:dxf>
          </x14:cfRule>
          <x14:cfRule type="expression" priority="76" id="{7B3ABC7E-B5D0-4AFB-8C3F-C7DABCDF7715}">
            <xm:f>COUNTIFS(lstEmpNames,valSelEmployee,lstSdates,"&lt;="&amp;AO12,lstEDates,"&gt;="&amp;AO12,lstHTypes,'Tipos de baja'!#REF!)&gt;0</xm:f>
            <x14:dxf>
              <fill>
                <patternFill>
                  <bgColor theme="6"/>
                </patternFill>
              </fill>
            </x14:dxf>
          </x14:cfRule>
          <x14:cfRule type="expression" priority="77" id="{737AB1C3-21AD-4BCC-9966-7BE47AD6CA57}">
            <xm:f>COUNTIFS(lstEmpNames,valSelEmployee,lstSdates,"&lt;="&amp;AO12,lstEDates,"&gt;="&amp;AO12,lstHTypes,'Tipos de baja'!$B$6)&gt;0</xm:f>
            <x14:dxf>
              <fill>
                <patternFill>
                  <bgColor theme="7"/>
                </patternFill>
              </fill>
            </x14:dxf>
          </x14:cfRule>
          <xm:sqref>AO12</xm:sqref>
        </x14:conditionalFormatting>
        <x14:conditionalFormatting xmlns:xm="http://schemas.microsoft.com/office/excel/2006/main">
          <x14:cfRule type="expression" priority="65" id="{9458F3ED-34C4-454A-A4F1-E0545AEDDB34}">
            <xm:f>COUNTIFS(lstEmpNames,valSelEmployee,lstSdates,"&lt;="&amp;AN7,lstEDates,"&gt;="&amp;AN7,lstHTypes,'Tipos de baja'!$B$4)&gt;0</xm:f>
            <x14:dxf>
              <font>
                <color theme="3" tint="-0.24994659260841701"/>
              </font>
              <fill>
                <patternFill>
                  <bgColor theme="4"/>
                </patternFill>
              </fill>
            </x14:dxf>
          </x14:cfRule>
          <xm:sqref>AN7</xm:sqref>
        </x14:conditionalFormatting>
        <x14:conditionalFormatting xmlns:xm="http://schemas.microsoft.com/office/excel/2006/main">
          <x14:cfRule type="expression" priority="68" id="{21592350-9108-4723-B395-05286C8E039D}">
            <xm:f>COUNTIFS(lstEmpNames,valSelEmployee,lstSdates,"&lt;="&amp;AN7,lstEDates,"&gt;="&amp;AN7,lstHTypes,'Tipos de baja'!$B$5)&gt;0</xm:f>
            <x14:dxf>
              <fill>
                <patternFill>
                  <bgColor theme="8"/>
                </patternFill>
              </fill>
            </x14:dxf>
          </x14:cfRule>
          <x14:cfRule type="expression" priority="69" id="{0E4E5256-5753-453A-91A1-AC4A98487C98}">
            <xm:f>COUNTIFS(lstEmpNames,valSelEmployee,lstSdates,"&lt;="&amp;AN7,lstEDates,"&gt;="&amp;AN7,lstHTypes,'Tipos de baja'!#REF!)&gt;0</xm:f>
            <x14:dxf>
              <fill>
                <patternFill>
                  <bgColor theme="6"/>
                </patternFill>
              </fill>
            </x14:dxf>
          </x14:cfRule>
          <x14:cfRule type="expression" priority="70" id="{A6AB6351-F19A-4919-AF95-038BEDE1CCEA}">
            <xm:f>COUNTIFS(lstEmpNames,valSelEmployee,lstSdates,"&lt;="&amp;AN7,lstEDates,"&gt;="&amp;AN7,lstHTypes,'Tipos de baja'!$B$6)&gt;0</xm:f>
            <x14:dxf>
              <fill>
                <patternFill>
                  <bgColor theme="7"/>
                </patternFill>
              </fill>
            </x14:dxf>
          </x14:cfRule>
          <xm:sqref>AN7</xm:sqref>
        </x14:conditionalFormatting>
        <x14:conditionalFormatting xmlns:xm="http://schemas.microsoft.com/office/excel/2006/main">
          <x14:cfRule type="expression" priority="58" id="{1631D41F-75E4-43AD-A186-B4050A4B32AF}">
            <xm:f>COUNTIFS(lstEmpNames,valSelEmployee,lstSdates,"&lt;="&amp;AN6,lstEDates,"&gt;="&amp;AN6,lstHTypes,'Tipos de baja'!$B$4)&gt;0</xm:f>
            <x14:dxf>
              <font>
                <color theme="3" tint="-0.24994659260841701"/>
              </font>
              <fill>
                <patternFill>
                  <bgColor theme="4"/>
                </patternFill>
              </fill>
            </x14:dxf>
          </x14:cfRule>
          <xm:sqref>AN6</xm:sqref>
        </x14:conditionalFormatting>
        <x14:conditionalFormatting xmlns:xm="http://schemas.microsoft.com/office/excel/2006/main">
          <x14:cfRule type="expression" priority="61" id="{FA12E212-89FA-4B8C-8944-1D8EF41FFAFF}">
            <xm:f>COUNTIFS(lstEmpNames,valSelEmployee,lstSdates,"&lt;="&amp;AN6,lstEDates,"&gt;="&amp;AN6,lstHTypes,'Tipos de baja'!$B$5)&gt;0</xm:f>
            <x14:dxf>
              <fill>
                <patternFill>
                  <bgColor theme="8"/>
                </patternFill>
              </fill>
            </x14:dxf>
          </x14:cfRule>
          <x14:cfRule type="expression" priority="62" id="{22082FDB-3B23-4877-8E63-C104B0204585}">
            <xm:f>COUNTIFS(lstEmpNames,valSelEmployee,lstSdates,"&lt;="&amp;AN6,lstEDates,"&gt;="&amp;AN6,lstHTypes,'Tipos de baja'!#REF!)&gt;0</xm:f>
            <x14:dxf>
              <fill>
                <patternFill>
                  <bgColor theme="6"/>
                </patternFill>
              </fill>
            </x14:dxf>
          </x14:cfRule>
          <x14:cfRule type="expression" priority="63" id="{8AF90168-D832-4D4B-A718-10FD08136ED8}">
            <xm:f>COUNTIFS(lstEmpNames,valSelEmployee,lstSdates,"&lt;="&amp;AN6,lstEDates,"&gt;="&amp;AN6,lstHTypes,'Tipos de baja'!$B$6)&gt;0</xm:f>
            <x14:dxf>
              <fill>
                <patternFill>
                  <bgColor theme="7"/>
                </patternFill>
              </fill>
            </x14:dxf>
          </x14:cfRule>
          <xm:sqref>AN6</xm:sqref>
        </x14:conditionalFormatting>
        <x14:conditionalFormatting xmlns:xm="http://schemas.microsoft.com/office/excel/2006/main">
          <x14:cfRule type="expression" priority="50" id="{1547EBA1-A9F8-46C0-BDD2-E1388CEEED3E}">
            <xm:f>COUNTIFS(lstEmpNames,valSelEmployee,lstSdates,"&lt;="&amp;D7,lstEDates,"&gt;="&amp;D7,lstHTypes,'Tipos de baja'!$B$4)&gt;0</xm:f>
            <x14:dxf>
              <font>
                <color theme="3" tint="-0.24994659260841701"/>
              </font>
              <fill>
                <patternFill>
                  <bgColor theme="4"/>
                </patternFill>
              </fill>
            </x14:dxf>
          </x14:cfRule>
          <xm:sqref>D7</xm:sqref>
        </x14:conditionalFormatting>
        <x14:conditionalFormatting xmlns:xm="http://schemas.microsoft.com/office/excel/2006/main">
          <x14:cfRule type="expression" priority="51" id="{2A61125B-2E44-491E-B9B0-F0C869F11412}">
            <xm:f>COUNTIFS(lstEmpNames,valSelEmployee,lstSdates,"&lt;="&amp;D7,lstEDates,"&gt;="&amp;D7,lstHTypes,'Tipos de baja'!$B$5)&gt;0</xm:f>
            <x14:dxf>
              <fill>
                <patternFill>
                  <bgColor theme="8"/>
                </patternFill>
              </fill>
            </x14:dxf>
          </x14:cfRule>
          <x14:cfRule type="expression" priority="52" id="{CFDC9ED6-96A7-494E-BCFF-FBD37B32964E}">
            <xm:f>COUNTIFS(lstEmpNames,valSelEmployee,lstSdates,"&lt;="&amp;D7,lstEDates,"&gt;="&amp;D7,lstHTypes,'Tipos de baja'!#REF!)&gt;0</xm:f>
            <x14:dxf>
              <fill>
                <patternFill>
                  <bgColor theme="6"/>
                </patternFill>
              </fill>
            </x14:dxf>
          </x14:cfRule>
          <x14:cfRule type="expression" priority="53" id="{854BA243-D388-4F57-9663-6448178F4C8E}">
            <xm:f>COUNTIFS(lstEmpNames,valSelEmployee,lstSdates,"&lt;="&amp;D7,lstEDates,"&gt;="&amp;D7,lstHTypes,'Tipos de baja'!$B$6)&gt;0</xm:f>
            <x14:dxf>
              <fill>
                <patternFill>
                  <bgColor theme="7"/>
                </patternFill>
              </fill>
            </x14:dxf>
          </x14:cfRule>
          <xm:sqref>D7</xm:sqref>
        </x14:conditionalFormatting>
        <x14:conditionalFormatting xmlns:xm="http://schemas.microsoft.com/office/excel/2006/main">
          <x14:cfRule type="expression" priority="29" id="{05993671-5025-444C-9E52-00A11A3983EB}">
            <xm:f>COUNTIFS(lstEmpNames,valSelEmployee,lstSdates,"&lt;="&amp;AJ8,lstEDates,"&gt;="&amp;AJ8,lstHTypes,'Tipos de baja'!$B$4)&gt;0</xm:f>
            <x14:dxf>
              <font>
                <color theme="3" tint="-0.24994659260841701"/>
              </font>
              <fill>
                <patternFill>
                  <bgColor theme="4"/>
                </patternFill>
              </fill>
            </x14:dxf>
          </x14:cfRule>
          <xm:sqref>AJ8:AN8</xm:sqref>
        </x14:conditionalFormatting>
        <x14:conditionalFormatting xmlns:xm="http://schemas.microsoft.com/office/excel/2006/main">
          <x14:cfRule type="expression" priority="32" id="{5FB0A597-90F7-4084-BE84-A8F984B6A372}">
            <xm:f>COUNTIFS(lstEmpNames,valSelEmployee,lstSdates,"&lt;="&amp;AJ8,lstEDates,"&gt;="&amp;AJ8,lstHTypes,'Tipos de baja'!$B$5)&gt;0</xm:f>
            <x14:dxf>
              <fill>
                <patternFill>
                  <bgColor theme="8"/>
                </patternFill>
              </fill>
            </x14:dxf>
          </x14:cfRule>
          <x14:cfRule type="expression" priority="33" id="{A621E490-4C65-414D-8EB1-045ECDB1B40E}">
            <xm:f>COUNTIFS(lstEmpNames,valSelEmployee,lstSdates,"&lt;="&amp;AJ8,lstEDates,"&gt;="&amp;AJ8,lstHTypes,'Tipos de baja'!#REF!)&gt;0</xm:f>
            <x14:dxf>
              <fill>
                <patternFill>
                  <bgColor theme="6"/>
                </patternFill>
              </fill>
            </x14:dxf>
          </x14:cfRule>
          <x14:cfRule type="expression" priority="34" id="{75646238-51EE-45FC-A288-F497D0ECD64B}">
            <xm:f>COUNTIFS(lstEmpNames,valSelEmployee,lstSdates,"&lt;="&amp;AJ8,lstEDates,"&gt;="&amp;AJ8,lstHTypes,'Tipos de baja'!$B$6)&gt;0</xm:f>
            <x14:dxf>
              <fill>
                <patternFill>
                  <bgColor theme="7"/>
                </patternFill>
              </fill>
            </x14:dxf>
          </x14:cfRule>
          <xm:sqref>AJ8:AN8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499984740745262"/>
    <pageSetUpPr autoPageBreaks="0" fitToPage="1"/>
  </sheetPr>
  <dimension ref="A1:F33"/>
  <sheetViews>
    <sheetView showGridLines="0" workbookViewId="0">
      <selection activeCell="C36" sqref="C36"/>
    </sheetView>
  </sheetViews>
  <sheetFormatPr baseColWidth="10" defaultColWidth="9" defaultRowHeight="30" customHeight="1" x14ac:dyDescent="0.3"/>
  <cols>
    <col min="1" max="1" width="2.625" customWidth="1"/>
    <col min="2" max="2" width="25.625" customWidth="1"/>
    <col min="3" max="3" width="20.875" customWidth="1"/>
    <col min="4" max="4" width="26.375" customWidth="1"/>
    <col min="5" max="5" width="24.5" customWidth="1"/>
    <col min="6" max="6" width="12.25" customWidth="1"/>
    <col min="7" max="7" width="2.625" customWidth="1"/>
  </cols>
  <sheetData>
    <row r="1" spans="1:6" s="11" customFormat="1" ht="39.950000000000003" customHeight="1" x14ac:dyDescent="0.3">
      <c r="A1"/>
      <c r="B1" s="16" t="s">
        <v>84</v>
      </c>
    </row>
    <row r="2" spans="1:6" ht="15" customHeight="1" x14ac:dyDescent="0.3"/>
    <row r="3" spans="1:6" ht="30" customHeight="1" x14ac:dyDescent="0.3">
      <c r="B3" s="9" t="s">
        <v>18</v>
      </c>
      <c r="C3" s="9" t="s">
        <v>23</v>
      </c>
      <c r="D3" s="9" t="s">
        <v>24</v>
      </c>
      <c r="E3" s="9" t="s">
        <v>25</v>
      </c>
      <c r="F3" s="9" t="s">
        <v>27</v>
      </c>
    </row>
    <row r="4" spans="1:6" ht="30" customHeight="1" x14ac:dyDescent="0.3">
      <c r="B4" s="22" t="s">
        <v>88</v>
      </c>
      <c r="C4" s="17">
        <v>43836</v>
      </c>
      <c r="D4" s="17">
        <v>43847</v>
      </c>
      <c r="E4" s="18" t="s">
        <v>78</v>
      </c>
      <c r="F4" s="26">
        <f>NETWORKDAYS(LeaveTracker[[#This Row],[Fecha de inicio]],LeaveTracker[[#This Row],[Fecha de finalización]],lstHolidays)</f>
        <v>10</v>
      </c>
    </row>
    <row r="5" spans="1:6" ht="30" customHeight="1" x14ac:dyDescent="0.3">
      <c r="B5" s="22" t="s">
        <v>88</v>
      </c>
      <c r="C5" s="17">
        <v>43906</v>
      </c>
      <c r="D5" s="24">
        <v>43918</v>
      </c>
      <c r="E5" s="18" t="s">
        <v>78</v>
      </c>
      <c r="F5" s="26">
        <f>NETWORKDAYS(LeaveTracker[[#This Row],[Fecha de inicio]],LeaveTracker[[#This Row],[Fecha de finalización]],lstHolidays)</f>
        <v>9</v>
      </c>
    </row>
    <row r="6" spans="1:6" ht="30" hidden="1" customHeight="1" x14ac:dyDescent="0.3">
      <c r="B6" s="18" t="s">
        <v>20</v>
      </c>
      <c r="C6" s="17">
        <f ca="1">DATE(YEAR(TODAY()),1,18 )</f>
        <v>44579</v>
      </c>
      <c r="D6" s="17">
        <f ca="1">DATE(YEAR(TODAY()),1,21)</f>
        <v>44582</v>
      </c>
      <c r="E6" s="18" t="s">
        <v>17</v>
      </c>
      <c r="F6" s="19">
        <f ca="1">NETWORKDAYS(LeaveTracker[[#This Row],[Fecha de inicio]],LeaveTracker[[#This Row],[Fecha de finalización]],lstHolidays)</f>
        <v>4</v>
      </c>
    </row>
    <row r="7" spans="1:6" ht="30" hidden="1" customHeight="1" x14ac:dyDescent="0.3">
      <c r="B7" s="18" t="s">
        <v>21</v>
      </c>
      <c r="C7" s="17">
        <f ca="1">DATE(YEAR(TODAY())-1,12,10 )</f>
        <v>44540</v>
      </c>
      <c r="D7" s="17">
        <f ca="1">DATE(YEAR(TODAY())-1,12,16)</f>
        <v>44546</v>
      </c>
      <c r="E7" s="18" t="s">
        <v>16</v>
      </c>
      <c r="F7" s="19">
        <f ca="1">NETWORKDAYS(LeaveTracker[[#This Row],[Fecha de inicio]],LeaveTracker[[#This Row],[Fecha de finalización]],lstHolidays)</f>
        <v>5</v>
      </c>
    </row>
    <row r="8" spans="1:6" ht="30" hidden="1" customHeight="1" x14ac:dyDescent="0.3">
      <c r="B8" s="18" t="s">
        <v>22</v>
      </c>
      <c r="C8" s="17">
        <f ca="1">DATE(YEAR(TODAY())-1,12,1  )</f>
        <v>44531</v>
      </c>
      <c r="D8" s="17">
        <f ca="1">DATE(YEAR(TODAY())-1,12,2)</f>
        <v>44532</v>
      </c>
      <c r="E8" s="18" t="s">
        <v>26</v>
      </c>
      <c r="F8" s="19">
        <f ca="1">NETWORKDAYS(LeaveTracker[[#This Row],[Fecha de inicio]],LeaveTracker[[#This Row],[Fecha de finalización]],lstHolidays)</f>
        <v>2</v>
      </c>
    </row>
    <row r="9" spans="1:6" ht="30" hidden="1" customHeight="1" x14ac:dyDescent="0.3">
      <c r="B9" s="18" t="s">
        <v>14</v>
      </c>
      <c r="C9" s="17">
        <f ca="1">DATE(YEAR(TODAY())-1,11,14  )</f>
        <v>44514</v>
      </c>
      <c r="D9" s="17">
        <f ca="1">DATE(YEAR(TODAY())-1,11,18)</f>
        <v>44518</v>
      </c>
      <c r="E9" s="18" t="s">
        <v>15</v>
      </c>
      <c r="F9" s="19">
        <f ca="1">NETWORKDAYS(LeaveTracker[[#This Row],[Fecha de inicio]],LeaveTracker[[#This Row],[Fecha de finalización]],lstHolidays)</f>
        <v>4</v>
      </c>
    </row>
    <row r="10" spans="1:6" ht="30" hidden="1" customHeight="1" x14ac:dyDescent="0.3">
      <c r="B10" s="18" t="s">
        <v>22</v>
      </c>
      <c r="C10" s="17">
        <f ca="1">DATE(YEAR(TODAY()),1,31 )</f>
        <v>44592</v>
      </c>
      <c r="D10" s="17">
        <f ca="1">DATE(YEAR(TODAY()),2,4)</f>
        <v>44596</v>
      </c>
      <c r="E10" s="18" t="s">
        <v>26</v>
      </c>
      <c r="F10" s="19">
        <f ca="1">NETWORKDAYS(LeaveTracker[[#This Row],[Fecha de inicio]],LeaveTracker[[#This Row],[Fecha de finalización]],lstHolidays)</f>
        <v>5</v>
      </c>
    </row>
    <row r="11" spans="1:6" ht="30" hidden="1" customHeight="1" x14ac:dyDescent="0.3">
      <c r="B11" s="18" t="s">
        <v>22</v>
      </c>
      <c r="C11" s="17">
        <f ca="1">DATE(YEAR(TODAY())-1,12,1  )</f>
        <v>44531</v>
      </c>
      <c r="D11" s="17">
        <f ca="1">DATE(YEAR(TODAY())-1,12,6)</f>
        <v>44536</v>
      </c>
      <c r="E11" s="18" t="s">
        <v>17</v>
      </c>
      <c r="F11" s="19">
        <f ca="1">NETWORKDAYS(LeaveTracker[[#This Row],[Fecha de inicio]],LeaveTracker[[#This Row],[Fecha de finalización]],lstHolidays)</f>
        <v>4</v>
      </c>
    </row>
    <row r="12" spans="1:6" ht="30" hidden="1" customHeight="1" x14ac:dyDescent="0.3">
      <c r="B12" s="18" t="s">
        <v>22</v>
      </c>
      <c r="C12" s="17">
        <f ca="1">DATE(YEAR(TODAY())-1,12,10  )</f>
        <v>44540</v>
      </c>
      <c r="D12" s="17">
        <f ca="1">DATE(YEAR(TODAY())-1,12,16)</f>
        <v>44546</v>
      </c>
      <c r="E12" s="18" t="s">
        <v>17</v>
      </c>
      <c r="F12" s="19">
        <f ca="1">NETWORKDAYS(LeaveTracker[[#This Row],[Fecha de inicio]],LeaveTracker[[#This Row],[Fecha de finalización]],lstHolidays)</f>
        <v>5</v>
      </c>
    </row>
    <row r="13" spans="1:6" ht="30" hidden="1" customHeight="1" x14ac:dyDescent="0.3">
      <c r="B13" s="18" t="s">
        <v>19</v>
      </c>
      <c r="C13" s="17">
        <f ca="1">DATE(YEAR(TODAY()),1,13 )</f>
        <v>44574</v>
      </c>
      <c r="D13" s="17">
        <f ca="1">DATE(YEAR(TODAY()),1,15)</f>
        <v>44576</v>
      </c>
      <c r="E13" s="18" t="s">
        <v>26</v>
      </c>
      <c r="F13" s="19">
        <f ca="1">NETWORKDAYS(LeaveTracker[[#This Row],[Fecha de inicio]],LeaveTracker[[#This Row],[Fecha de finalización]],lstHolidays)</f>
        <v>2</v>
      </c>
    </row>
    <row r="14" spans="1:6" ht="30" hidden="1" customHeight="1" x14ac:dyDescent="0.3">
      <c r="B14" s="18" t="s">
        <v>21</v>
      </c>
      <c r="C14" s="17">
        <f ca="1">DATE(YEAR(TODAY()),1,15 )</f>
        <v>44576</v>
      </c>
      <c r="D14" s="17">
        <f ca="1">DATE(YEAR(TODAY()),1,20)</f>
        <v>44581</v>
      </c>
      <c r="E14" s="18" t="s">
        <v>26</v>
      </c>
      <c r="F14" s="19">
        <f ca="1">NETWORKDAYS(LeaveTracker[[#This Row],[Fecha de inicio]],LeaveTracker[[#This Row],[Fecha de finalización]],lstHolidays)</f>
        <v>4</v>
      </c>
    </row>
    <row r="15" spans="1:6" ht="30" hidden="1" customHeight="1" x14ac:dyDescent="0.3">
      <c r="B15" s="18" t="s">
        <v>19</v>
      </c>
      <c r="C15" s="17">
        <f ca="1">DATE(YEAR(TODAY()),6,13 )</f>
        <v>44725</v>
      </c>
      <c r="D15" s="17">
        <f ca="1">DATE(YEAR(TODAY()),6,15)</f>
        <v>44727</v>
      </c>
      <c r="E15" s="18" t="s">
        <v>16</v>
      </c>
      <c r="F15" s="19">
        <f ca="1">NETWORKDAYS(LeaveTracker[[#This Row],[Fecha de inicio]],LeaveTracker[[#This Row],[Fecha de finalización]],lstHolidays)</f>
        <v>3</v>
      </c>
    </row>
    <row r="16" spans="1:6" ht="30" hidden="1" customHeight="1" x14ac:dyDescent="0.3">
      <c r="B16" s="18" t="s">
        <v>21</v>
      </c>
      <c r="C16" s="17">
        <f ca="1">DATE(YEAR(TODAY()),1,27 )</f>
        <v>44588</v>
      </c>
      <c r="D16" s="17">
        <f ca="1">DATE(YEAR(TODAY()),2,3)</f>
        <v>44595</v>
      </c>
      <c r="E16" s="18" t="s">
        <v>16</v>
      </c>
      <c r="F16" s="19">
        <f ca="1">NETWORKDAYS(LeaveTracker[[#This Row],[Fecha de inicio]],LeaveTracker[[#This Row],[Fecha de finalización]],lstHolidays)</f>
        <v>6</v>
      </c>
    </row>
    <row r="17" spans="2:6" ht="30" hidden="1" customHeight="1" x14ac:dyDescent="0.3">
      <c r="B17" s="18" t="s">
        <v>20</v>
      </c>
      <c r="C17" s="17">
        <f ca="1">DATE(YEAR(TODAY()),1,17 )</f>
        <v>44578</v>
      </c>
      <c r="D17" s="17">
        <f ca="1">DATE(YEAR(TODAY()),1,18)</f>
        <v>44579</v>
      </c>
      <c r="E17" s="18" t="s">
        <v>15</v>
      </c>
      <c r="F17" s="19">
        <f ca="1">NETWORKDAYS(LeaveTracker[[#This Row],[Fecha de inicio]],LeaveTracker[[#This Row],[Fecha de finalización]],lstHolidays)</f>
        <v>2</v>
      </c>
    </row>
    <row r="18" spans="2:6" ht="30" hidden="1" customHeight="1" x14ac:dyDescent="0.3">
      <c r="B18" s="18" t="s">
        <v>20</v>
      </c>
      <c r="C18" s="17">
        <f ca="1">DATE(YEAR(TODAY())-1,12,12 )</f>
        <v>44542</v>
      </c>
      <c r="D18" s="17">
        <f ca="1">DATE(YEAR(TODAY())-1,12,17)</f>
        <v>44547</v>
      </c>
      <c r="E18" s="18" t="s">
        <v>16</v>
      </c>
      <c r="F18" s="19">
        <f ca="1">NETWORKDAYS(LeaveTracker[[#This Row],[Fecha de inicio]],LeaveTracker[[#This Row],[Fecha de finalización]],lstHolidays)</f>
        <v>5</v>
      </c>
    </row>
    <row r="19" spans="2:6" ht="30" hidden="1" customHeight="1" x14ac:dyDescent="0.3">
      <c r="B19" s="18" t="s">
        <v>14</v>
      </c>
      <c r="C19" s="17">
        <f ca="1">DATE(YEAR(TODAY())-1,12,21  )</f>
        <v>44551</v>
      </c>
      <c r="D19" s="17">
        <f ca="1">DATE(YEAR(TODAY())-1,12,22)</f>
        <v>44552</v>
      </c>
      <c r="E19" s="18" t="s">
        <v>17</v>
      </c>
      <c r="F19" s="19">
        <f ca="1">NETWORKDAYS(LeaveTracker[[#This Row],[Fecha de inicio]],LeaveTracker[[#This Row],[Fecha de finalización]],lstHolidays)</f>
        <v>2</v>
      </c>
    </row>
    <row r="20" spans="2:6" ht="30" hidden="1" customHeight="1" x14ac:dyDescent="0.3">
      <c r="B20" s="18" t="s">
        <v>14</v>
      </c>
      <c r="C20" s="17">
        <f ca="1">DATE(YEAR(TODAY())-1,12,14  )</f>
        <v>44544</v>
      </c>
      <c r="D20" s="17">
        <f ca="1">DATE(YEAR(TODAY())-1,12,16)</f>
        <v>44546</v>
      </c>
      <c r="E20" s="18" t="s">
        <v>15</v>
      </c>
      <c r="F20" s="19">
        <f ca="1">NETWORKDAYS(LeaveTracker[[#This Row],[Fecha de inicio]],LeaveTracker[[#This Row],[Fecha de finalización]],lstHolidays)</f>
        <v>3</v>
      </c>
    </row>
    <row r="21" spans="2:6" ht="30" hidden="1" customHeight="1" x14ac:dyDescent="0.3">
      <c r="B21" s="18" t="s">
        <v>19</v>
      </c>
      <c r="C21" s="17">
        <f ca="1">DATE(YEAR(TODAY())-1,11,29  )</f>
        <v>44529</v>
      </c>
      <c r="D21" s="17">
        <f ca="1">DATE(YEAR(TODAY())-1,12,6)</f>
        <v>44536</v>
      </c>
      <c r="E21" s="18" t="s">
        <v>16</v>
      </c>
      <c r="F21" s="19">
        <f ca="1">NETWORKDAYS(LeaveTracker[[#This Row],[Fecha de inicio]],LeaveTracker[[#This Row],[Fecha de finalización]],lstHolidays)</f>
        <v>6</v>
      </c>
    </row>
    <row r="22" spans="2:6" ht="30" hidden="1" customHeight="1" x14ac:dyDescent="0.3">
      <c r="B22" s="18" t="s">
        <v>21</v>
      </c>
      <c r="C22" s="17">
        <f ca="1">DATE(YEAR(TODAY())-1,12,3  )</f>
        <v>44533</v>
      </c>
      <c r="D22" s="17">
        <f ca="1">DATE(YEAR(TODAY())-1,12,7)</f>
        <v>44537</v>
      </c>
      <c r="E22" s="18" t="s">
        <v>15</v>
      </c>
      <c r="F22" s="19">
        <f ca="1">NETWORKDAYS(LeaveTracker[[#This Row],[Fecha de inicio]],LeaveTracker[[#This Row],[Fecha de finalización]],lstHolidays)</f>
        <v>3</v>
      </c>
    </row>
    <row r="23" spans="2:6" ht="30" hidden="1" customHeight="1" x14ac:dyDescent="0.3">
      <c r="B23" s="18" t="s">
        <v>14</v>
      </c>
      <c r="C23" s="17">
        <f ca="1">DATE(YEAR(TODAY()),1,31 )</f>
        <v>44592</v>
      </c>
      <c r="D23" s="17">
        <f ca="1">DATE(YEAR(TODAY()),2,2)</f>
        <v>44594</v>
      </c>
      <c r="E23" s="18" t="s">
        <v>16</v>
      </c>
      <c r="F23" s="19">
        <f ca="1">NETWORKDAYS(LeaveTracker[[#This Row],[Fecha de inicio]],LeaveTracker[[#This Row],[Fecha de finalización]],lstHolidays)</f>
        <v>3</v>
      </c>
    </row>
    <row r="24" spans="2:6" ht="30" hidden="1" customHeight="1" x14ac:dyDescent="0.3">
      <c r="B24" s="18" t="s">
        <v>14</v>
      </c>
      <c r="C24" s="17">
        <f ca="1">DATE(YEAR(TODAY())-1,11,24 )</f>
        <v>44524</v>
      </c>
      <c r="D24" s="17">
        <f ca="1">DATE(YEAR(TODAY())-1,11,29)</f>
        <v>44529</v>
      </c>
      <c r="E24" s="18" t="s">
        <v>26</v>
      </c>
      <c r="F24" s="19">
        <f ca="1">NETWORKDAYS(LeaveTracker[[#This Row],[Fecha de inicio]],LeaveTracker[[#This Row],[Fecha de finalización]],lstHolidays)</f>
        <v>4</v>
      </c>
    </row>
    <row r="25" spans="2:6" ht="30" hidden="1" customHeight="1" x14ac:dyDescent="0.3">
      <c r="B25" s="18" t="s">
        <v>19</v>
      </c>
      <c r="C25" s="17">
        <f ca="1">DATE(YEAR(TODAY()),12,5 )</f>
        <v>44900</v>
      </c>
      <c r="D25" s="17">
        <f ca="1">DATE(YEAR(TODAY()),12,9)</f>
        <v>44904</v>
      </c>
      <c r="E25" s="18" t="s">
        <v>15</v>
      </c>
      <c r="F25" s="19">
        <f ca="1">NETWORKDAYS(LeaveTracker[[#This Row],[Fecha de inicio]],LeaveTracker[[#This Row],[Fecha de finalización]],lstHolidays)</f>
        <v>5</v>
      </c>
    </row>
    <row r="26" spans="2:6" ht="30" hidden="1" customHeight="1" x14ac:dyDescent="0.3">
      <c r="B26" s="18" t="s">
        <v>21</v>
      </c>
      <c r="C26" s="17">
        <f ca="1">DATE(YEAR(TODAY()),4,11 )</f>
        <v>44662</v>
      </c>
      <c r="D26" s="17">
        <f ca="1">DATE(YEAR(TODAY()),4,19)</f>
        <v>44670</v>
      </c>
      <c r="E26" s="18" t="s">
        <v>15</v>
      </c>
      <c r="F26" s="19">
        <f ca="1">NETWORKDAYS(LeaveTracker[[#This Row],[Fecha de inicio]],LeaveTracker[[#This Row],[Fecha de finalización]],lstHolidays)</f>
        <v>7</v>
      </c>
    </row>
    <row r="27" spans="2:6" ht="30" customHeight="1" x14ac:dyDescent="0.3">
      <c r="B27" s="27" t="s">
        <v>88</v>
      </c>
      <c r="C27" s="24">
        <v>44109</v>
      </c>
      <c r="D27" s="24">
        <v>44114</v>
      </c>
      <c r="E27" s="18" t="s">
        <v>78</v>
      </c>
      <c r="F27" s="26">
        <f>NETWORKDAYS(LeaveTracker[[#This Row],[Fecha de inicio]],LeaveTracker[[#This Row],[Fecha de finalización]],lstHolidays)</f>
        <v>5</v>
      </c>
    </row>
    <row r="28" spans="2:6" ht="30" customHeight="1" x14ac:dyDescent="0.3">
      <c r="B28" s="25" t="s">
        <v>88</v>
      </c>
      <c r="C28" s="24">
        <v>43832</v>
      </c>
      <c r="D28" s="24">
        <v>43833</v>
      </c>
      <c r="E28" s="25" t="s">
        <v>15</v>
      </c>
      <c r="F28" s="26">
        <f>NETWORKDAYS(LeaveTracker[[#This Row],[Fecha de inicio]],LeaveTracker[[#This Row],[Fecha de finalización]],lstHolidays)</f>
        <v>2</v>
      </c>
    </row>
    <row r="29" spans="2:6" ht="30" customHeight="1" x14ac:dyDescent="0.3">
      <c r="B29" s="25" t="s">
        <v>88</v>
      </c>
      <c r="C29" s="24">
        <v>43920</v>
      </c>
      <c r="D29" s="29">
        <v>43938</v>
      </c>
      <c r="E29" s="25" t="s">
        <v>15</v>
      </c>
      <c r="F29" s="26">
        <f>NETWORKDAYS(LeaveTracker[[#This Row],[Fecha de inicio]],LeaveTracker[[#This Row],[Fecha de finalización]],lstHolidays)</f>
        <v>13</v>
      </c>
    </row>
    <row r="30" spans="2:6" ht="30" customHeight="1" x14ac:dyDescent="0.3">
      <c r="B30" s="25" t="s">
        <v>88</v>
      </c>
      <c r="C30" s="24">
        <v>44172</v>
      </c>
      <c r="D30" s="24">
        <v>44196</v>
      </c>
      <c r="E30" s="25" t="s">
        <v>15</v>
      </c>
      <c r="F30" s="26">
        <f>NETWORKDAYS(LeaveTracker[[#This Row],[Fecha de inicio]],LeaveTracker[[#This Row],[Fecha de finalización]],lstHolidays)</f>
        <v>19</v>
      </c>
    </row>
    <row r="31" spans="2:6" ht="30" customHeight="1" x14ac:dyDescent="0.3">
      <c r="B31" s="25" t="s">
        <v>88</v>
      </c>
      <c r="C31" s="24">
        <v>43881</v>
      </c>
      <c r="D31" s="24">
        <v>43882</v>
      </c>
      <c r="E31" s="25" t="s">
        <v>79</v>
      </c>
      <c r="F31" s="26">
        <f>NETWORKDAYS(LeaveTracker[[#This Row],[Fecha de inicio]],LeaveTracker[[#This Row],[Fecha de finalización]],lstHolidays)</f>
        <v>2</v>
      </c>
    </row>
    <row r="32" spans="2:6" ht="30" customHeight="1" x14ac:dyDescent="0.3">
      <c r="B32" s="25" t="s">
        <v>88</v>
      </c>
      <c r="C32" s="24">
        <v>43909</v>
      </c>
      <c r="D32" s="24">
        <v>43910</v>
      </c>
      <c r="E32" s="25" t="s">
        <v>79</v>
      </c>
      <c r="F32" s="26">
        <f>NETWORKDAYS(LeaveTracker[[#This Row],[Fecha de inicio]],LeaveTracker[[#This Row],[Fecha de finalización]],lstHolidays)</f>
        <v>2</v>
      </c>
    </row>
    <row r="33" spans="2:6" ht="30" customHeight="1" x14ac:dyDescent="0.3">
      <c r="B33" s="25" t="s">
        <v>88</v>
      </c>
      <c r="C33" s="24">
        <v>44032</v>
      </c>
      <c r="D33" s="24">
        <v>44045</v>
      </c>
      <c r="E33" s="31" t="s">
        <v>78</v>
      </c>
      <c r="F33" s="26">
        <v>2</v>
      </c>
    </row>
  </sheetData>
  <dataValidations count="11">
    <dataValidation type="list" errorStyle="warning" allowBlank="1" showInputMessage="1" showErrorMessage="1" error="Seleccione el tipo de baja de la lista. Seleccione CANCELAR y pulse ALT+FLECHA ABAJO para elegir un día de la lista desplegable." sqref="E4:E33" xr:uid="{00000000-0002-0000-0100-000000000000}">
      <formula1>lstHolidayTypes</formula1>
    </dataValidation>
    <dataValidation allowBlank="1" showInputMessage="1" showErrorMessage="1" prompt="Registre las bajas de empleados en la tabla en esta hoja de cálculo." sqref="A1" xr:uid="{00000000-0002-0000-0100-000001000000}"/>
    <dataValidation allowBlank="1" showInputMessage="1" showErrorMessage="1" prompt="La siguiente tabla se usa en la vista Calendario para que se actualice automáticamente el registro de asistencia anual de un empleado. Use filtros de tabla para obtener entradas de un empleado específico o el tipo de baja." sqref="B2" xr:uid="{00000000-0002-0000-0100-000002000000}"/>
    <dataValidation allowBlank="1" showInputMessage="1" showErrorMessage="1" prompt="Seleccione un nombre de empleado en esta columna. Pulse ALT+FLECHA ABAJO para abrir la lista desplegable y ENTRAR para seleccionar un nombre de empleado." sqref="B3" xr:uid="{00000000-0002-0000-0100-000003000000}"/>
    <dataValidation type="list" errorStyle="warning" allowBlank="1" showInputMessage="1" showErrorMessage="1" error="Seleccione un nombre de empleado de la lista. Seleccione CANCELAR y pulse ALT+FLECHA ABAJO para elegir un nombre de empleado de la lista desplegable." sqref="B4:B26" xr:uid="{00000000-0002-0000-0100-000004000000}">
      <formula1>lstEmployees</formula1>
    </dataValidation>
    <dataValidation allowBlank="1" showInputMessage="1" showErrorMessage="1" prompt="Escriba la fecha de inicio de la baja en esta celda._x000a_" sqref="C3" xr:uid="{00000000-0002-0000-0100-000005000000}"/>
    <dataValidation allowBlank="1" showInputMessage="1" showErrorMessage="1" prompt="Escriba la fecha de finalización de la baja en esta celda." sqref="D3" xr:uid="{00000000-0002-0000-0100-000006000000}"/>
    <dataValidation allowBlank="1" showInputMessage="1" showErrorMessage="1" prompt="Seleccione el tipo de baja en esta columna. Pulse ALT+FLECHA ABAJO para abrir la lista desplegable y ENTRAR para seleccionar el tipo de baja." sqref="E3" xr:uid="{00000000-0002-0000-0100-000007000000}"/>
    <dataValidation allowBlank="1" showInputMessage="1" showErrorMessage="1" prompt="Los días totales se calculan automáticamente en esta columna." sqref="F3" xr:uid="{00000000-0002-0000-0100-000008000000}"/>
    <dataValidation allowBlank="1" showInputMessage="1" showErrorMessage="1" prompt="El título de la hoja de cálculo se encuentra en esta celda." sqref="B1" xr:uid="{00000000-0002-0000-0100-000009000000}"/>
    <dataValidation type="list" errorStyle="information" allowBlank="1" showInputMessage="1" showErrorMessage="1" errorTitle="Empleado desconocido" error="Seleccione a un empleado de la lista. Para modificar la lista, agregue o quite empleados de la tabla Lista de empleados en la pestaña Configuración." sqref="B27:B745" xr:uid="{00000000-0002-0000-0100-00000A000000}">
      <formula1>lstEmployees</formula1>
    </dataValidation>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2" tint="-0.499984740745262"/>
    <pageSetUpPr fitToPage="1"/>
  </sheetPr>
  <dimension ref="A1:B8"/>
  <sheetViews>
    <sheetView showGridLines="0" workbookViewId="0">
      <selection activeCell="F7" sqref="F7"/>
    </sheetView>
  </sheetViews>
  <sheetFormatPr baseColWidth="10" defaultColWidth="9" defaultRowHeight="30" customHeight="1" x14ac:dyDescent="0.3"/>
  <cols>
    <col min="1" max="1" width="2.625" customWidth="1"/>
    <col min="2" max="2" width="38.125" customWidth="1"/>
    <col min="3" max="3" width="3.25" customWidth="1"/>
  </cols>
  <sheetData>
    <row r="1" spans="1:2" s="11" customFormat="1" ht="39.950000000000003" customHeight="1" x14ac:dyDescent="0.3">
      <c r="A1"/>
      <c r="B1" s="16" t="s">
        <v>85</v>
      </c>
    </row>
    <row r="2" spans="1:2" ht="15" customHeight="1" x14ac:dyDescent="0.3"/>
    <row r="3" spans="1:2" ht="30" customHeight="1" x14ac:dyDescent="0.3">
      <c r="B3" s="9" t="s">
        <v>28</v>
      </c>
    </row>
    <row r="4" spans="1:2" ht="30" customHeight="1" x14ac:dyDescent="0.3">
      <c r="B4" s="28" t="s">
        <v>88</v>
      </c>
    </row>
    <row r="5" spans="1:2" ht="30" customHeight="1" x14ac:dyDescent="0.3">
      <c r="B5" s="18"/>
    </row>
    <row r="6" spans="1:2" ht="30" customHeight="1" x14ac:dyDescent="0.3">
      <c r="B6" s="18"/>
    </row>
    <row r="7" spans="1:2" ht="30" customHeight="1" x14ac:dyDescent="0.3">
      <c r="B7" s="18"/>
    </row>
    <row r="8" spans="1:2" ht="30" customHeight="1" x14ac:dyDescent="0.3">
      <c r="B8" s="18"/>
    </row>
  </sheetData>
  <dataValidations count="3">
    <dataValidation allowBlank="1" showInputMessage="1" showErrorMessage="1" prompt="Agregue empleados en esta hoja de cálculo. Las entradas en esta tabla se usan para su selección en la hojas de cálculo vista Calendario y Seguimiento de bajas del empleado." sqref="A1" xr:uid="{00000000-0002-0000-0200-000000000000}"/>
    <dataValidation allowBlank="1" showInputMessage="1" showErrorMessage="1" prompt="El título de la hoja de cálculo se encuentra en esta celda." sqref="B1" xr:uid="{00000000-0002-0000-0200-000001000000}"/>
    <dataValidation allowBlank="1" showInputMessage="1" showErrorMessage="1" prompt="Los nombres de empleados se encuentra en la columna con este encabezado." sqref="B3" xr:uid="{00000000-0002-0000-0200-000002000000}"/>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B7"/>
  <sheetViews>
    <sheetView showGridLines="0" workbookViewId="0">
      <selection activeCell="I17" sqref="I17"/>
    </sheetView>
  </sheetViews>
  <sheetFormatPr baseColWidth="10" defaultColWidth="9" defaultRowHeight="30" customHeight="1" x14ac:dyDescent="0.3"/>
  <cols>
    <col min="1" max="1" width="2.625" customWidth="1"/>
    <col min="2" max="2" width="29.625" customWidth="1"/>
    <col min="3" max="3" width="3.25" customWidth="1"/>
  </cols>
  <sheetData>
    <row r="1" spans="1:2" s="11" customFormat="1" ht="39.950000000000003" customHeight="1" x14ac:dyDescent="0.3">
      <c r="A1"/>
      <c r="B1" s="16" t="s">
        <v>29</v>
      </c>
    </row>
    <row r="2" spans="1:2" ht="15" customHeight="1" x14ac:dyDescent="0.3"/>
    <row r="3" spans="1:2" ht="30" customHeight="1" x14ac:dyDescent="0.3">
      <c r="B3" s="9" t="s">
        <v>30</v>
      </c>
    </row>
    <row r="4" spans="1:2" ht="30" customHeight="1" x14ac:dyDescent="0.3">
      <c r="B4" s="23" t="s">
        <v>78</v>
      </c>
    </row>
    <row r="5" spans="1:2" ht="30" customHeight="1" x14ac:dyDescent="0.3">
      <c r="B5" s="18" t="s">
        <v>15</v>
      </c>
    </row>
    <row r="6" spans="1:2" ht="30" customHeight="1" x14ac:dyDescent="0.3">
      <c r="B6" s="23" t="s">
        <v>79</v>
      </c>
    </row>
    <row r="7" spans="1:2" ht="30" customHeight="1" x14ac:dyDescent="0.3">
      <c r="B7" s="25"/>
    </row>
  </sheetData>
  <dataValidations count="3">
    <dataValidation allowBlank="1" showInputMessage="1" showErrorMessage="1" prompt="Escriba tipos de baja en la columna con este encabezado." sqref="B3" xr:uid="{00000000-0002-0000-0300-000000000000}"/>
    <dataValidation allowBlank="1" showInputMessage="1" showErrorMessage="1" prompt="Escriba tipos de bajas en la tabla en esta hoja de cálculo. Las entradas se usarán para su selección en la tabla Seguimiento de bajas de la hoja de cálculo Seguimiento de bajas del empleado." sqref="A1" xr:uid="{00000000-0002-0000-0300-000001000000}"/>
    <dataValidation allowBlank="1" showInputMessage="1" showErrorMessage="1" prompt="El título de la hoja de cálculo se encuentra en esta celda." sqref="B1" xr:uid="{00000000-0002-0000-0300-000002000000}"/>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C14"/>
  <sheetViews>
    <sheetView showGridLines="0" workbookViewId="0">
      <selection activeCell="B15" sqref="B15"/>
    </sheetView>
  </sheetViews>
  <sheetFormatPr baseColWidth="10" defaultColWidth="9" defaultRowHeight="30" customHeight="1" x14ac:dyDescent="0.3"/>
  <cols>
    <col min="1" max="1" width="2.625" customWidth="1"/>
    <col min="2" max="2" width="29.625" customWidth="1"/>
    <col min="3" max="3" width="25.625" customWidth="1"/>
    <col min="4" max="4" width="2.625" customWidth="1"/>
  </cols>
  <sheetData>
    <row r="1" spans="2:3" ht="39.950000000000003" customHeight="1" x14ac:dyDescent="0.3">
      <c r="B1" s="16" t="s">
        <v>86</v>
      </c>
    </row>
    <row r="2" spans="2:3" ht="15" customHeight="1" x14ac:dyDescent="0.3"/>
    <row r="3" spans="2:3" ht="30" customHeight="1" x14ac:dyDescent="0.3">
      <c r="B3" s="9" t="s">
        <v>31</v>
      </c>
      <c r="C3" s="9" t="s">
        <v>32</v>
      </c>
    </row>
    <row r="4" spans="2:3" ht="30" customHeight="1" x14ac:dyDescent="0.3">
      <c r="B4" s="17">
        <v>43913</v>
      </c>
      <c r="C4" s="23" t="s">
        <v>74</v>
      </c>
    </row>
    <row r="5" spans="2:3" ht="30" customHeight="1" x14ac:dyDescent="0.3">
      <c r="B5" s="17">
        <v>43952</v>
      </c>
      <c r="C5" s="23" t="s">
        <v>74</v>
      </c>
    </row>
    <row r="6" spans="2:3" ht="30" customHeight="1" x14ac:dyDescent="0.3">
      <c r="B6" s="17">
        <v>43976</v>
      </c>
      <c r="C6" s="23" t="s">
        <v>74</v>
      </c>
    </row>
    <row r="7" spans="2:3" ht="30" customHeight="1" x14ac:dyDescent="0.3">
      <c r="B7" s="17">
        <v>44032</v>
      </c>
      <c r="C7" s="23" t="s">
        <v>76</v>
      </c>
    </row>
    <row r="8" spans="2:3" ht="30" customHeight="1" x14ac:dyDescent="0.3">
      <c r="B8" s="17">
        <v>44050</v>
      </c>
      <c r="C8" s="23" t="s">
        <v>77</v>
      </c>
    </row>
    <row r="9" spans="2:3" ht="30" customHeight="1" x14ac:dyDescent="0.3">
      <c r="B9" s="17">
        <v>44060</v>
      </c>
      <c r="C9" s="23" t="s">
        <v>74</v>
      </c>
    </row>
    <row r="10" spans="2:3" ht="30" customHeight="1" x14ac:dyDescent="0.3">
      <c r="B10" s="24">
        <v>44116</v>
      </c>
      <c r="C10" s="23" t="s">
        <v>74</v>
      </c>
    </row>
    <row r="11" spans="2:3" ht="30" customHeight="1" x14ac:dyDescent="0.3">
      <c r="B11" s="24">
        <v>44137</v>
      </c>
      <c r="C11" s="23" t="s">
        <v>74</v>
      </c>
    </row>
    <row r="12" spans="2:3" ht="30" customHeight="1" x14ac:dyDescent="0.3">
      <c r="B12" s="24">
        <v>44151</v>
      </c>
      <c r="C12" s="23" t="s">
        <v>74</v>
      </c>
    </row>
    <row r="13" spans="2:3" ht="30" customHeight="1" x14ac:dyDescent="0.3">
      <c r="B13" s="24">
        <v>43930</v>
      </c>
      <c r="C13" s="31" t="s">
        <v>89</v>
      </c>
    </row>
    <row r="14" spans="2:3" ht="30" customHeight="1" x14ac:dyDescent="0.3">
      <c r="B14" s="24">
        <v>43931</v>
      </c>
      <c r="C14" s="31" t="s">
        <v>89</v>
      </c>
    </row>
  </sheetData>
  <dataValidations count="4">
    <dataValidation allowBlank="1" showInputMessage="1" showErrorMessage="1" prompt="Escriba la fecha del día festivo en la columna con este encabezado." sqref="B3" xr:uid="{00000000-0002-0000-0400-000000000000}"/>
    <dataValidation allowBlank="1" showInputMessage="1" showErrorMessage="1" prompt="Escriba la descripción en la columna con este encabezado." sqref="C3" xr:uid="{00000000-0002-0000-0400-000001000000}"/>
    <dataValidation allowBlank="1" showInputMessage="1" showErrorMessage="1" prompt="Escriba los días festivos de la empresa en la tabla en esta hoja de cálculo." sqref="A1" xr:uid="{00000000-0002-0000-0400-000002000000}"/>
    <dataValidation allowBlank="1" showInputMessage="1" showErrorMessage="1" prompt="El título de la hoja de cálculo se encuentra en esta celda." sqref="B1" xr:uid="{00000000-0002-0000-0400-000003000000}"/>
  </dataValidations>
  <printOptions horizont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15</vt:i4>
      </vt:variant>
    </vt:vector>
  </HeadingPairs>
  <TitlesOfParts>
    <vt:vector size="20" baseType="lpstr">
      <vt:lpstr>Vista Calendario</vt:lpstr>
      <vt:lpstr>Seguimiento de DIAS NO TRABAJA</vt:lpstr>
      <vt:lpstr>CALENDARIO</vt:lpstr>
      <vt:lpstr>Tipos de baja</vt:lpstr>
      <vt:lpstr>Días festivos </vt:lpstr>
      <vt:lpstr>Calendar_Year</vt:lpstr>
      <vt:lpstr>ColumnTitleRegion..AC22.1</vt:lpstr>
      <vt:lpstr>lstEDates</vt:lpstr>
      <vt:lpstr>lstEmployees</vt:lpstr>
      <vt:lpstr>lstEmpNames</vt:lpstr>
      <vt:lpstr>lstHolidays</vt:lpstr>
      <vt:lpstr>lstHolidayTypes</vt:lpstr>
      <vt:lpstr>lstHTypes</vt:lpstr>
      <vt:lpstr>lstSdates</vt:lpstr>
      <vt:lpstr>Título1</vt:lpstr>
      <vt:lpstr>Título2</vt:lpstr>
      <vt:lpstr>TítuloDeColumna3</vt:lpstr>
      <vt:lpstr>TítuloDeColumna4</vt:lpstr>
      <vt:lpstr>TítuloDeColumna5</vt:lpstr>
      <vt:lpstr>valSelEmployee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RECTORIA</dc:creator>
  <cp:lastModifiedBy>EVAR</cp:lastModifiedBy>
  <dcterms:created xsi:type="dcterms:W3CDTF">2016-12-03T09:43:22Z</dcterms:created>
  <dcterms:modified xsi:type="dcterms:W3CDTF">2022-01-24T02:11:04Z</dcterms:modified>
</cp:coreProperties>
</file>